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436" yWindow="60" windowWidth="21000" windowHeight="16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<sst xmlns="http://schemas.openxmlformats.org/spreadsheetml/2006/main" count="438" uniqueCount="279">
  <si>
    <t>XP-1059. LLD Characterization part II</t>
  </si>
  <si>
    <t>done</t>
  </si>
  <si>
    <t>done</t>
  </si>
  <si>
    <t>XP-1032. Error field threshold scaling in H mode - next step devices</t>
  </si>
  <si>
    <t>XP-1062. NTV behavior: low collisionality and maximum variation of wE</t>
  </si>
  <si>
    <t>XP-1023. Optimized RWM feedback for high &lt;bN&gt;pulse at low n and li</t>
  </si>
  <si>
    <t>XP-1022.  LQG controller for RWM stabilization, got some good data, want more</t>
  </si>
  <si>
    <t>inc.</t>
  </si>
  <si>
    <t>XP-1019 Optimization of beta-control</t>
  </si>
  <si>
    <t>XP-1020.  navigation through weak RWM stability Vf(psi)</t>
  </si>
  <si>
    <t>done</t>
  </si>
  <si>
    <t>XP-1031.  Developed target</t>
  </si>
  <si>
    <t>XP-1031 Global MHD and ELM stability vs edge current, n*qped, edge nu</t>
  </si>
  <si>
    <t>XP-1031. Effects of current ramps, 3-D fields on ELMs</t>
  </si>
  <si>
    <t>XP-1025.  Synergistic effects between 3D fields and vertical jogs in ELM pacing</t>
  </si>
  <si>
    <t xml:space="preserve">XP-1058. Impact of Outer Squareness on High-Kappa </t>
  </si>
  <si>
    <t>done</t>
  </si>
  <si>
    <t>done</t>
  </si>
  <si>
    <t>done</t>
  </si>
  <si>
    <t>XP-1045  more snowflakes</t>
  </si>
  <si>
    <t>XP-1046. The effect of 3-D fields on divertor profiles</t>
  </si>
  <si>
    <t>BP</t>
  </si>
  <si>
    <t>T&amp;T</t>
  </si>
  <si>
    <t>ASC/T&amp;T</t>
  </si>
  <si>
    <t>T&amp;T/ASC</t>
  </si>
  <si>
    <t>XP-1056 Imp. Reduction with Li aeorsol</t>
  </si>
  <si>
    <t>XP-1072.   Boedo plunging probe measurement of pedestal (beginning/end of day</t>
  </si>
  <si>
    <t>XP-1073.  Clayton imp. transport</t>
  </si>
  <si>
    <t xml:space="preserve">XP-1074. Diallo pedestal structure vs. triangularity </t>
  </si>
  <si>
    <t>T&amp;T/ITER</t>
  </si>
  <si>
    <t>XP-1029. Battaglia PLH</t>
  </si>
  <si>
    <t>XP-1030.  Battaglia off-axis ELM suppression</t>
  </si>
  <si>
    <t>WPI/ITER</t>
  </si>
  <si>
    <t>XP-1000A. LLD heating with gas</t>
  </si>
  <si>
    <t>XP-1000A. LLD heating with gas</t>
  </si>
  <si>
    <t>XP-1041. Poloidal rotation joint XP</t>
  </si>
  <si>
    <t>inc.</t>
  </si>
  <si>
    <t>done</t>
  </si>
  <si>
    <t>XP-1042.  Use torque transients to understand rotation scaling</t>
  </si>
  <si>
    <t>done</t>
  </si>
  <si>
    <t>XP-1037 Study of the Parametric Dependence of High-k Turbulence</t>
  </si>
  <si>
    <t>XP-1028/922. Density dependence of L-H threshold (XP922)</t>
  </si>
  <si>
    <t>XP-1029. Battaglia Plh threshold w/triangularity</t>
  </si>
  <si>
    <t>XP-1029.  Battaglia Plh again</t>
  </si>
  <si>
    <t>T&amp;T/ITER</t>
  </si>
  <si>
    <t>XP-1029.  Battaglia with more Plh</t>
  </si>
  <si>
    <t>XMP-26. Extra testing for ISTP. Down/CA for DIAG/TOR. Missed shot on Abort</t>
  </si>
  <si>
    <t>XMP-26. Down/CA for TOR (TVPS)</t>
  </si>
  <si>
    <t>XMP-26</t>
  </si>
  <si>
    <t>XP-1029. Dependence of PLH on Radius and triangularity of the X-point</t>
  </si>
  <si>
    <t>XP-1029.  Dependence of PLH on Radius and triangularity of the X-point</t>
  </si>
  <si>
    <t xml:space="preserve">XP-1009. HHFW heating at low Te, Ip </t>
  </si>
  <si>
    <t>XP-1011. H-mode avalanches</t>
  </si>
  <si>
    <t>XP-1013. Good BES data on lfCAE.  (Bay K LITER replaced, ready for bakeout)</t>
  </si>
  <si>
    <t>done</t>
  </si>
  <si>
    <t>inc.</t>
  </si>
  <si>
    <t>XP-1014. Study of Angelfish instability &amp; effect of HHFW</t>
  </si>
  <si>
    <t>inc.</t>
  </si>
  <si>
    <t>XP-1039. Kubota Ohmic H-modes</t>
  </si>
  <si>
    <t>T&amp;T</t>
  </si>
  <si>
    <t>XP-1042. Solomon rotation</t>
  </si>
  <si>
    <t>T&amp;T</t>
  </si>
  <si>
    <t>XP-1070. Smith turbulence anisotropy</t>
  </si>
  <si>
    <t>SFSU</t>
  </si>
  <si>
    <t xml:space="preserve">XP-1034. Extra testing for CHI. Down/CA for COM/TOR.  Missed shot on Abort (CHI) </t>
  </si>
  <si>
    <t>SFSU</t>
  </si>
  <si>
    <t>XP-1006. vertical stability at high kappa, high aspect ratio w/improved control</t>
  </si>
  <si>
    <t xml:space="preserve">XP-1002 Core impurity density and Prad reduction w/variations in LLD divertor conditions </t>
  </si>
  <si>
    <t>inc.</t>
  </si>
  <si>
    <t>XP-1036. Battaglia H-mode threshold with D &amp; He</t>
  </si>
  <si>
    <t>XP-1036. Battaglia H-mode threshold with D &amp; He</t>
  </si>
  <si>
    <t>XP-1041 Poloidal rotation joint XP</t>
  </si>
  <si>
    <t>XP-1059. LLD Characterization part II</t>
  </si>
  <si>
    <t>done</t>
  </si>
  <si>
    <t>XP-1067. Zonal flows and blobs, no affect from BEEP</t>
  </si>
  <si>
    <t>XP-1042. Use torque transients to understand rotation scaling</t>
  </si>
  <si>
    <t>XP-1006.  High-kappa Neutral Beam Heated Scenarios with Improved Control and LLD</t>
  </si>
  <si>
    <t>XP-1021 after LITER replacement. Missed shots on COM</t>
  </si>
  <si>
    <t>XP-1041A. Henry Kugel LLD pumping</t>
  </si>
  <si>
    <t>Total WPI</t>
  </si>
  <si>
    <t>Total WPI + ITER</t>
  </si>
  <si>
    <t>Total XMPs</t>
  </si>
  <si>
    <t>Plasmas</t>
  </si>
  <si>
    <t>XMP-26. Missed shots on COM/ECS</t>
  </si>
  <si>
    <t>LR</t>
  </si>
  <si>
    <t>Total MS</t>
  </si>
  <si>
    <t>Total MS+ITER</t>
  </si>
  <si>
    <t>Total SFSU</t>
  </si>
  <si>
    <t>Total T&amp;T</t>
  </si>
  <si>
    <t>XP-1046  The effect of 3-D fields on divertor profiles</t>
  </si>
  <si>
    <t>XP-1051.  Test of LLD Electrodes for SOL Control</t>
  </si>
  <si>
    <t>XP-1048  Park, RMPs &amp; ELMs</t>
  </si>
  <si>
    <t>XP-1000. LLD Commisioning</t>
  </si>
  <si>
    <t>XP-1000. LLD Heated to 320º, no pumping</t>
  </si>
  <si>
    <t>XP-1001. LLD Pumping Group XP</t>
  </si>
  <si>
    <t>XP-1001.  LLD Pumping Group XP</t>
  </si>
  <si>
    <t xml:space="preserve">XP-1002. Core impurity density and Prad reduction w/variations in LLD divertor conditions </t>
  </si>
  <si>
    <t>XMP-68. Delay for HHFW Vac Cond. Down for TOR (Gas). Missed shot on Abort (LITER)  PF4 XMP</t>
  </si>
  <si>
    <t>MS/ITER</t>
  </si>
  <si>
    <t>Cumulative</t>
  </si>
  <si>
    <t>shots</t>
  </si>
  <si>
    <t>days</t>
  </si>
  <si>
    <t>XMP/ASC</t>
  </si>
  <si>
    <t>XP-1043.  CA for DIAG. Down for COM. Missed shots on Aborts/COM</t>
  </si>
  <si>
    <t>XP-1043. Delay for Phys Plan. Missed shots on COM/PF1AL limits (5)</t>
  </si>
  <si>
    <t>XP-1019. Beta feedback is successful</t>
  </si>
  <si>
    <t>LR</t>
  </si>
  <si>
    <t>LR</t>
  </si>
  <si>
    <t>XP-1015. Fu M3D-k validation</t>
  </si>
  <si>
    <t>WPI/ITER</t>
  </si>
  <si>
    <t>XP-1017. Hosea</t>
  </si>
  <si>
    <t>Total ASC</t>
  </si>
  <si>
    <t>Run days</t>
  </si>
  <si>
    <t>Total T&amp;T+ITER</t>
  </si>
  <si>
    <t>Total T&amp;T</t>
  </si>
  <si>
    <t>Total SFSU</t>
  </si>
  <si>
    <t>Total BP</t>
  </si>
  <si>
    <t>Total XMP</t>
  </si>
  <si>
    <t>XP-1003. Combined X-point height and OSP control</t>
  </si>
  <si>
    <t>XP-1003. Combined X-point height and OSP control</t>
  </si>
  <si>
    <t>XP-1003  Combined X-point height and OSP control</t>
  </si>
  <si>
    <t>XP-1004. Application of early error field correction to advanced scenarios</t>
  </si>
  <si>
    <t>XP-1004.  Application of early error field correction to advanced scenarios</t>
  </si>
  <si>
    <t>done</t>
  </si>
  <si>
    <t>XP-1074. Diallo pedestal structure vs. triangularity</t>
  </si>
  <si>
    <t>T&amp;T/ITER</t>
  </si>
  <si>
    <t>XMP-26 to 7PM. Down for Mag Diag (2)</t>
  </si>
  <si>
    <t>Run Hours</t>
  </si>
  <si>
    <t>Comments</t>
  </si>
  <si>
    <t>Accumulated FY</t>
  </si>
  <si>
    <t>XMP-66. Machine conditioning without SPA's. No accrued run time</t>
  </si>
  <si>
    <t>XMP-66 w/SPAs, NB, LITER. Delay for SPA testing. Down/CA for DIAG. Missed shots on Abort</t>
  </si>
  <si>
    <t>XP-1000. LLD Heat before startup. Down for COM.  Missed shots on COM/ECS</t>
  </si>
  <si>
    <t>Totals</t>
  </si>
  <si>
    <t>TSG</t>
  </si>
  <si>
    <t>MS</t>
  </si>
  <si>
    <t>T&amp;T/ITER</t>
  </si>
  <si>
    <t>Attempts</t>
  </si>
  <si>
    <t>XP-1058. Kolemen squareness</t>
  </si>
  <si>
    <t>XP-1071. Gerhardt high kappa/aspect ratio</t>
  </si>
  <si>
    <t>BP</t>
  </si>
  <si>
    <t>XP-1050. Divertor detachment Soukhanovskii</t>
  </si>
  <si>
    <t>LR</t>
  </si>
  <si>
    <t>LR</t>
  </si>
  <si>
    <t>MS</t>
  </si>
  <si>
    <t>XP-1022. State-space controller</t>
  </si>
  <si>
    <t>SFSU</t>
  </si>
  <si>
    <t>T&amp;T</t>
  </si>
  <si>
    <t>XP-1037. Ren</t>
  </si>
  <si>
    <t>XP-1038. Smith multi-scale turbulence</t>
  </si>
  <si>
    <t xml:space="preserve">XP-1058.  PF4/PF5 shots were less stable than PF5 shots? </t>
  </si>
  <si>
    <t>ASC</t>
  </si>
  <si>
    <t>XP-1025. Extended database of 3-D fields &amp; jogs for ELM pacing</t>
  </si>
  <si>
    <t>ASC</t>
  </si>
  <si>
    <t>ASC</t>
  </si>
  <si>
    <t>ASC</t>
  </si>
  <si>
    <t>ASC</t>
  </si>
  <si>
    <t>MS/ITER</t>
  </si>
  <si>
    <t>XP-1031. Current ramp suppression of ELMs not reproducible? want 2 hours</t>
  </si>
  <si>
    <t>SFSU</t>
  </si>
  <si>
    <t>T&amp;T</t>
  </si>
  <si>
    <t>XP-936. Look for effects of rotation shear on confinement/turbulence</t>
  </si>
  <si>
    <t>XP-1034. Down/CA for PFAB/COM. Missed shots on Aborts (ECS)/TOR (Gas)</t>
  </si>
  <si>
    <t>XP-1034. Late start for MSE Calibration.  CA to configure for CHI.  Missed shot on Abort (CHI)</t>
  </si>
  <si>
    <t>T&amp;T</t>
  </si>
  <si>
    <t>T&amp;T</t>
  </si>
  <si>
    <t>XP-1039. Kubota Ohmic H-modes</t>
  </si>
  <si>
    <t>T&amp;T</t>
  </si>
  <si>
    <t>XP-1072.  Boedo plunging probe measurement of pedestal</t>
  </si>
  <si>
    <t>BP</t>
  </si>
  <si>
    <t>T&amp;T</t>
  </si>
  <si>
    <t>ASC</t>
  </si>
  <si>
    <t>XP-1045  Two-coil snowflake</t>
  </si>
  <si>
    <t>done</t>
  </si>
  <si>
    <t>XMP-70 to 7PM. Down for Mag Diag (2)  BES</t>
  </si>
  <si>
    <t>XMP-26. Down/CA for NB/TOR (TVPS). Missed shots on TOR/COM</t>
  </si>
  <si>
    <t>WPI</t>
  </si>
  <si>
    <t>XMP</t>
  </si>
  <si>
    <t>XMP</t>
  </si>
  <si>
    <t xml:space="preserve">XP-1044. </t>
  </si>
  <si>
    <t>XMP-26. Delayed start for bay F LITER work. Missed shot on COM</t>
  </si>
  <si>
    <t>XMP-26. Late start for OH/Machine reassembly. Missed shot on ECS</t>
  </si>
  <si>
    <t>XP-1034 to 7PM.  Test delays/problems during CHI ISTP. CA for TOR. Missed shots on CHI/ECS</t>
  </si>
  <si>
    <t>XP-1034. Missed shots on Aborts/COM/CHI</t>
  </si>
  <si>
    <t>XP-1034 to 7PM.  Missed shots on ECS/Abort</t>
  </si>
  <si>
    <t>SFSU</t>
  </si>
  <si>
    <t>ASC</t>
  </si>
  <si>
    <t>XP-1026. Short day for Mid-Run Mtg. Missed shots on TOR/COM/NB</t>
  </si>
  <si>
    <t>MS</t>
  </si>
  <si>
    <t>MS</t>
  </si>
  <si>
    <t>Total T&amp;T + ITER</t>
  </si>
  <si>
    <t>T&amp;T</t>
  </si>
  <si>
    <t>T&amp;T</t>
  </si>
  <si>
    <t>T&amp;T</t>
  </si>
  <si>
    <t>T&amp;T</t>
  </si>
  <si>
    <t>T&amp;T/ITER</t>
  </si>
  <si>
    <t>XP-1043 to 7PM. Down for LITER/TOR (Vac PLC). Missed shots on COM</t>
  </si>
  <si>
    <t>ISTP-001/XMP-64.  Machine conditioning/Li evaporation. No accrued run time</t>
  </si>
  <si>
    <t xml:space="preserve">Run Time (days) </t>
  </si>
  <si>
    <t>XMP-26 to 7PM. Delay for HHFW Vac Cond. Missed shot on ECS</t>
  </si>
  <si>
    <t>Date</t>
  </si>
  <si>
    <t>Plasmas</t>
  </si>
  <si>
    <t>XP-1043  BES data and confinement scaling with Btor</t>
  </si>
  <si>
    <t>XP-1005. Some impurity reduction, but not a silver bullet</t>
  </si>
  <si>
    <t>BP</t>
  </si>
  <si>
    <t>ASC</t>
  </si>
  <si>
    <t>XMP-65. Improved beta feedback control was demonstrated.</t>
  </si>
  <si>
    <t>XP-1028/922.  Mostly done?</t>
  </si>
  <si>
    <t>XP-1027. No impurity control with sub-ELM RMPs</t>
  </si>
  <si>
    <t>XP-1064. EPH modes, but not much luck controlling them</t>
  </si>
  <si>
    <t>XP-1064.  still no luck</t>
  </si>
  <si>
    <t>MSE Calibrations. No accrued run time</t>
  </si>
  <si>
    <t>MS</t>
  </si>
  <si>
    <t>XP-1023. XP is done</t>
  </si>
  <si>
    <t>MS</t>
  </si>
  <si>
    <t>XP-1021. Collected halo current data, 2-color camera data. possible Li effects. done</t>
  </si>
  <si>
    <t>MS</t>
  </si>
  <si>
    <t>MS</t>
  </si>
  <si>
    <t>XP-1020.  good data on rotation variation and RFA.  done</t>
  </si>
  <si>
    <t>MS</t>
  </si>
  <si>
    <t>XP-1017. Down/CA for NB/TOR (TVPS). Missed shots on TOR/COM</t>
  </si>
  <si>
    <t>XMP</t>
  </si>
  <si>
    <t>XMP-neutron calibration</t>
  </si>
  <si>
    <t>XP-1043. Good first day with fast, 2-color camera</t>
  </si>
  <si>
    <t>XMP-68 to 7PM. Test delays for ISTP. Down for ECS.  Missed shots on COM/LITER. PF4 XMP</t>
  </si>
  <si>
    <t>XMP</t>
  </si>
  <si>
    <t>XMP-69. Down/CA for TOR (GIS/Vac).  Missed shot on ECS  Kolemen - relay control</t>
  </si>
  <si>
    <t>XMP</t>
  </si>
  <si>
    <t>XMP-70. Delay for LITER. Down for ECS. Missed shot on DIAG.  BES commissioning</t>
  </si>
  <si>
    <t>BP</t>
  </si>
  <si>
    <t>LR</t>
  </si>
  <si>
    <t xml:space="preserve">XP-1044. Scaling of pedestal heights, looking for high pedestal.  done </t>
  </si>
  <si>
    <t>BP</t>
  </si>
  <si>
    <t>XP-1043. Finished drsep scan for divertor heat flux profiles (Bay K LITER aligned)</t>
  </si>
  <si>
    <t>BP</t>
  </si>
  <si>
    <t>XP-1026. 3-D fields perturbed heat flux profiles.  Done.</t>
  </si>
  <si>
    <t>ASC/ITER</t>
  </si>
  <si>
    <t>ASC</t>
  </si>
  <si>
    <t>Total WPI</t>
  </si>
  <si>
    <t>XMP</t>
  </si>
  <si>
    <t>XMP-26</t>
  </si>
  <si>
    <t>XMP</t>
  </si>
  <si>
    <t>XMP-64.  Missed shots on PHYS/COM</t>
  </si>
  <si>
    <t>XMP</t>
  </si>
  <si>
    <t>XMP</t>
  </si>
  <si>
    <t>XMP</t>
  </si>
  <si>
    <t>LR</t>
  </si>
  <si>
    <t>BP</t>
  </si>
  <si>
    <t>BP</t>
  </si>
  <si>
    <t>XP-1045.  Snowflakes made by starting w/fiducial (Hi triangularity)</t>
  </si>
  <si>
    <t>BP</t>
  </si>
  <si>
    <t>XMP-26</t>
  </si>
  <si>
    <t>XMP</t>
  </si>
  <si>
    <t>XP-1040. Yuh, Sustained ITBs and H-Mode ITBs</t>
  </si>
  <si>
    <t>BP</t>
  </si>
  <si>
    <t>MS/ITER</t>
  </si>
  <si>
    <t>XP-1045 (Boedo fast probe)</t>
  </si>
  <si>
    <t>WPI</t>
  </si>
  <si>
    <t>Total ASC</t>
  </si>
  <si>
    <t>Total ASC+ITER</t>
  </si>
  <si>
    <t>Run Days</t>
  </si>
  <si>
    <t>Total BP</t>
  </si>
  <si>
    <t>Total LR</t>
  </si>
  <si>
    <t>XP-1064. Many EPH, but couldn't hold them.</t>
  </si>
  <si>
    <t>ASC</t>
  </si>
  <si>
    <t>XP-1069. Measure pedestal fluctuations as ELMs suppressed w/lithium</t>
  </si>
  <si>
    <t>ASC</t>
  </si>
  <si>
    <t>T&amp;T</t>
  </si>
  <si>
    <t>XP-1034. 7 Caps, no abs. arcs, 330 kA of CHI current</t>
  </si>
  <si>
    <t>XMP-66. Strike point control, shots to 800ms.</t>
  </si>
  <si>
    <t>XP-1028/922. Lack of LITER impacted machine performance</t>
  </si>
  <si>
    <t>T&amp;T/ITER</t>
  </si>
  <si>
    <t>WPI</t>
  </si>
  <si>
    <t>WPI</t>
  </si>
  <si>
    <t>XP-1011. Acquired full BES profile of TAE</t>
  </si>
  <si>
    <t>WPI</t>
  </si>
  <si>
    <t>WPI</t>
  </si>
  <si>
    <t>WPI/ITER</t>
  </si>
  <si>
    <t>XP-1045 Three-coil snowflake from low triangularity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</si>
</sst>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m/d/yyyy"/>
    <numFmt numFmtId="173" formatCode="0.00000000000000"/>
    <numFmt numFmtId="174" formatCode="0.0000000000000"/>
    <numFmt numFmtId="175" formatCode="0.0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9"/>
      <color indexed="10"/>
      <name val="Geneva"/>
      <family val="0"/>
    </font>
    <font>
      <b/>
      <u val="single"/>
      <sz val="9"/>
      <color indexed="10"/>
      <name val="Geneva"/>
      <family val="0"/>
    </font>
    <font>
      <sz val="9"/>
      <color indexed="10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4" fontId="0" fillId="0" borderId="2" xfId="0" applyNumberForma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2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14" fontId="0" fillId="0" borderId="6" xfId="0" applyNumberFormat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0" fillId="3" borderId="6" xfId="0" applyFont="1" applyFill="1" applyBorder="1" applyAlignment="1">
      <alignment/>
    </xf>
    <xf numFmtId="14" fontId="0" fillId="0" borderId="3" xfId="0" applyNumberFormat="1" applyFont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/>
    </xf>
    <xf numFmtId="2" fontId="11" fillId="0" borderId="2" xfId="0" applyNumberFormat="1" applyFont="1" applyBorder="1" applyAlignment="1">
      <alignment horizontal="center"/>
    </xf>
    <xf numFmtId="2" fontId="13" fillId="3" borderId="6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="125" zoomScaleNormal="125" workbookViewId="0" topLeftCell="A1">
      <pane xSplit="2100" ySplit="980" topLeftCell="C151" activePane="bottomRight" state="split"/>
      <selection pane="topLeft" activeCell="A2" sqref="A2"/>
      <selection pane="topRight" activeCell="C2" sqref="C2"/>
      <selection pane="bottomLeft" activeCell="A140" sqref="A140:IV140"/>
      <selection pane="bottomRight" activeCell="H189" sqref="H189"/>
    </sheetView>
  </sheetViews>
  <sheetFormatPr defaultColWidth="11.00390625" defaultRowHeight="12"/>
  <cols>
    <col min="1" max="1" width="9.50390625" style="1" bestFit="1" customWidth="1"/>
    <col min="2" max="2" width="9.00390625" style="1" bestFit="1" customWidth="1"/>
    <col min="3" max="4" width="12.875" style="1" bestFit="1" customWidth="1"/>
    <col min="5" max="5" width="8.125" style="1" bestFit="1" customWidth="1"/>
    <col min="6" max="6" width="7.625" style="1" bestFit="1" customWidth="1"/>
    <col min="7" max="7" width="7.00390625" style="1" customWidth="1"/>
    <col min="8" max="8" width="69.625" style="0" customWidth="1"/>
  </cols>
  <sheetData>
    <row r="1" spans="2:5" ht="12.75">
      <c r="B1" s="3"/>
      <c r="C1" s="3" t="s">
        <v>129</v>
      </c>
      <c r="D1" s="3">
        <v>41</v>
      </c>
      <c r="E1" s="3" t="s">
        <v>99</v>
      </c>
    </row>
    <row r="2" spans="1:8" ht="12.75">
      <c r="A2" s="2" t="s">
        <v>200</v>
      </c>
      <c r="B2" s="2" t="s">
        <v>134</v>
      </c>
      <c r="C2" s="2" t="s">
        <v>198</v>
      </c>
      <c r="D2" s="2" t="s">
        <v>101</v>
      </c>
      <c r="E2" s="2" t="s">
        <v>100</v>
      </c>
      <c r="F2" s="2" t="s">
        <v>201</v>
      </c>
      <c r="G2" s="2" t="s">
        <v>134</v>
      </c>
      <c r="H2" s="2" t="s">
        <v>128</v>
      </c>
    </row>
    <row r="3" spans="1:8" ht="12.75">
      <c r="A3" s="5"/>
      <c r="B3" s="5"/>
      <c r="C3" s="5"/>
      <c r="D3" s="5"/>
      <c r="E3" s="5"/>
      <c r="F3" s="5"/>
      <c r="G3" s="5"/>
      <c r="H3" s="4"/>
    </row>
    <row r="4" spans="1:8" ht="12.75">
      <c r="A4" s="6">
        <v>38863</v>
      </c>
      <c r="B4" s="7" t="s">
        <v>171</v>
      </c>
      <c r="C4" s="9">
        <f>E4/$D$1</f>
        <v>0.17073170731707318</v>
      </c>
      <c r="D4" s="9">
        <f>F4/$D$1</f>
        <v>0.17073170731707318</v>
      </c>
      <c r="E4" s="7">
        <f>F4</f>
        <v>7</v>
      </c>
      <c r="F4" s="7">
        <v>7</v>
      </c>
      <c r="G4" s="7"/>
      <c r="H4" s="4" t="s">
        <v>118</v>
      </c>
    </row>
    <row r="5" spans="1:8" ht="12.75">
      <c r="A5" s="6">
        <v>38864</v>
      </c>
      <c r="B5" s="7" t="s">
        <v>171</v>
      </c>
      <c r="C5" s="9">
        <f aca="true" t="shared" si="0" ref="C5:C29">E5/$D$1</f>
        <v>0.8780487804878049</v>
      </c>
      <c r="D5" s="9">
        <f aca="true" t="shared" si="1" ref="D5:D22">F5/$D$1</f>
        <v>0.7073170731707317</v>
      </c>
      <c r="E5" s="7">
        <f>F5+E4</f>
        <v>36</v>
      </c>
      <c r="F5" s="7">
        <v>29</v>
      </c>
      <c r="G5" s="7"/>
      <c r="H5" s="4" t="s">
        <v>118</v>
      </c>
    </row>
    <row r="6" spans="1:8" ht="12.75">
      <c r="A6" s="6">
        <v>38883</v>
      </c>
      <c r="B6" s="7" t="s">
        <v>171</v>
      </c>
      <c r="C6" s="9">
        <f t="shared" si="0"/>
        <v>1.6585365853658536</v>
      </c>
      <c r="D6" s="9">
        <f>F6/$D$1</f>
        <v>0.7804878048780488</v>
      </c>
      <c r="E6" s="7">
        <f>F6+E5</f>
        <v>68</v>
      </c>
      <c r="F6" s="7">
        <v>32</v>
      </c>
      <c r="G6" s="7"/>
      <c r="H6" s="4" t="s">
        <v>118</v>
      </c>
    </row>
    <row r="7" spans="1:8" ht="12.75">
      <c r="A7" s="6">
        <v>38895</v>
      </c>
      <c r="B7" s="14" t="s">
        <v>205</v>
      </c>
      <c r="C7" s="9">
        <f>E7/$D$1</f>
        <v>2</v>
      </c>
      <c r="D7" s="9">
        <f>F7/$D$1</f>
        <v>0.34146341463414637</v>
      </c>
      <c r="E7" s="14">
        <f>F7+E6</f>
        <v>82</v>
      </c>
      <c r="F7" s="14">
        <v>14</v>
      </c>
      <c r="G7" s="14"/>
      <c r="H7" s="4" t="s">
        <v>119</v>
      </c>
    </row>
    <row r="8" spans="1:8" ht="12.75">
      <c r="A8" s="6">
        <v>38896</v>
      </c>
      <c r="B8" s="16" t="s">
        <v>156</v>
      </c>
      <c r="C8" s="19">
        <f t="shared" si="0"/>
        <v>2.4634146341463414</v>
      </c>
      <c r="D8" s="19">
        <f>F8/$D$1</f>
        <v>0.4634146341463415</v>
      </c>
      <c r="E8" s="20">
        <f>F8+E7</f>
        <v>101</v>
      </c>
      <c r="F8" s="16">
        <v>19</v>
      </c>
      <c r="G8" s="16" t="s">
        <v>123</v>
      </c>
      <c r="H8" s="17" t="s">
        <v>120</v>
      </c>
    </row>
    <row r="9" spans="1:8" ht="12.75">
      <c r="A9" s="6">
        <v>38815</v>
      </c>
      <c r="B9" s="7" t="s">
        <v>171</v>
      </c>
      <c r="C9" s="9">
        <f t="shared" si="0"/>
        <v>0.5853658536585366</v>
      </c>
      <c r="D9" s="9">
        <f>F9/$D$1</f>
        <v>0.5853658536585366</v>
      </c>
      <c r="E9" s="7">
        <f>F9</f>
        <v>24</v>
      </c>
      <c r="F9" s="7">
        <v>24</v>
      </c>
      <c r="G9" s="7"/>
      <c r="H9" s="4" t="s">
        <v>121</v>
      </c>
    </row>
    <row r="10" spans="1:8" ht="12.75">
      <c r="A10" s="6">
        <v>38868</v>
      </c>
      <c r="B10" s="16" t="s">
        <v>154</v>
      </c>
      <c r="C10" s="19">
        <f t="shared" si="0"/>
        <v>1.7804878048780488</v>
      </c>
      <c r="D10" s="19">
        <f t="shared" si="1"/>
        <v>1.1951219512195121</v>
      </c>
      <c r="E10" s="20">
        <f>F10+E9</f>
        <v>73</v>
      </c>
      <c r="F10" s="16">
        <v>49</v>
      </c>
      <c r="G10" s="16" t="s">
        <v>123</v>
      </c>
      <c r="H10" s="17" t="s">
        <v>122</v>
      </c>
    </row>
    <row r="11" spans="1:8" ht="12.75">
      <c r="A11" s="6">
        <v>38883</v>
      </c>
      <c r="B11" s="16" t="s">
        <v>155</v>
      </c>
      <c r="C11" s="19">
        <f t="shared" si="0"/>
        <v>0.4634146341463415</v>
      </c>
      <c r="D11" s="19">
        <f t="shared" si="1"/>
        <v>0.4634146341463415</v>
      </c>
      <c r="E11" s="20">
        <f>F11</f>
        <v>19</v>
      </c>
      <c r="F11" s="16">
        <v>19</v>
      </c>
      <c r="G11" s="16" t="s">
        <v>123</v>
      </c>
      <c r="H11" s="17" t="s">
        <v>203</v>
      </c>
    </row>
    <row r="12" spans="1:8" ht="12.75">
      <c r="A12" s="6">
        <v>38962</v>
      </c>
      <c r="B12" s="16" t="s">
        <v>153</v>
      </c>
      <c r="C12" s="19">
        <f t="shared" si="0"/>
        <v>1.2195121951219512</v>
      </c>
      <c r="D12" s="19">
        <f t="shared" si="1"/>
        <v>1.2195121951219512</v>
      </c>
      <c r="E12" s="20">
        <f>F12</f>
        <v>50</v>
      </c>
      <c r="F12" s="16">
        <v>50</v>
      </c>
      <c r="G12" s="16" t="s">
        <v>123</v>
      </c>
      <c r="H12" s="17" t="s">
        <v>76</v>
      </c>
    </row>
    <row r="13" spans="1:8" ht="12.75">
      <c r="A13" s="6">
        <v>38972</v>
      </c>
      <c r="B13" s="7" t="s">
        <v>186</v>
      </c>
      <c r="C13" s="9">
        <f t="shared" si="0"/>
        <v>0.5121951219512195</v>
      </c>
      <c r="D13" s="9">
        <f t="shared" si="1"/>
        <v>0.5121951219512195</v>
      </c>
      <c r="E13" s="7">
        <f>F13</f>
        <v>21</v>
      </c>
      <c r="F13" s="7">
        <v>21</v>
      </c>
      <c r="G13" s="7"/>
      <c r="H13" s="4" t="s">
        <v>14</v>
      </c>
    </row>
    <row r="14" spans="1:8" ht="12.75">
      <c r="A14" s="6">
        <v>38980</v>
      </c>
      <c r="B14" s="16" t="s">
        <v>151</v>
      </c>
      <c r="C14" s="19">
        <f t="shared" si="0"/>
        <v>1.2195121951219512</v>
      </c>
      <c r="D14" s="19">
        <f t="shared" si="1"/>
        <v>0.7073170731707317</v>
      </c>
      <c r="E14" s="20">
        <f>F14+E13</f>
        <v>50</v>
      </c>
      <c r="F14" s="16">
        <v>29</v>
      </c>
      <c r="G14" s="16" t="s">
        <v>123</v>
      </c>
      <c r="H14" s="17" t="s">
        <v>152</v>
      </c>
    </row>
    <row r="15" spans="1:8" ht="12.75">
      <c r="A15" s="6">
        <v>38930</v>
      </c>
      <c r="B15" s="7" t="s">
        <v>171</v>
      </c>
      <c r="C15" s="9">
        <f t="shared" si="0"/>
        <v>0.17073170731707318</v>
      </c>
      <c r="D15" s="9">
        <f>F15/$D$1</f>
        <v>0.17073170731707318</v>
      </c>
      <c r="E15" s="7">
        <f>F15</f>
        <v>7</v>
      </c>
      <c r="F15" s="7">
        <v>7</v>
      </c>
      <c r="G15" s="7"/>
      <c r="H15" s="4" t="s">
        <v>15</v>
      </c>
    </row>
    <row r="16" spans="1:8" ht="12.75">
      <c r="A16" s="6">
        <v>38931</v>
      </c>
      <c r="B16" s="7" t="s">
        <v>171</v>
      </c>
      <c r="C16" s="9">
        <f t="shared" si="0"/>
        <v>0.5853658536585366</v>
      </c>
      <c r="D16" s="9">
        <f t="shared" si="1"/>
        <v>0.4146341463414634</v>
      </c>
      <c r="E16" s="7">
        <f>F16+E15</f>
        <v>24</v>
      </c>
      <c r="F16" s="7">
        <v>17</v>
      </c>
      <c r="G16" s="7"/>
      <c r="H16" s="4" t="s">
        <v>15</v>
      </c>
    </row>
    <row r="17" spans="1:8" ht="12.75">
      <c r="A17" s="6">
        <v>38961</v>
      </c>
      <c r="B17" s="7" t="s">
        <v>171</v>
      </c>
      <c r="C17" s="9">
        <f t="shared" si="0"/>
        <v>1.048780487804878</v>
      </c>
      <c r="D17" s="9">
        <f t="shared" si="1"/>
        <v>0.4634146341463415</v>
      </c>
      <c r="E17" s="7">
        <f>F17+E16</f>
        <v>43</v>
      </c>
      <c r="F17" s="7">
        <v>19</v>
      </c>
      <c r="G17" s="7"/>
      <c r="H17" s="4" t="s">
        <v>15</v>
      </c>
    </row>
    <row r="18" spans="1:8" ht="12.75">
      <c r="A18" s="6">
        <v>38981</v>
      </c>
      <c r="B18" s="16" t="s">
        <v>266</v>
      </c>
      <c r="C18" s="19">
        <f t="shared" si="0"/>
        <v>1.4878048780487805</v>
      </c>
      <c r="D18" s="19">
        <f t="shared" si="1"/>
        <v>0.43902439024390244</v>
      </c>
      <c r="E18" s="20">
        <f>F18+E17</f>
        <v>61</v>
      </c>
      <c r="F18" s="16">
        <v>18</v>
      </c>
      <c r="G18" s="16" t="s">
        <v>123</v>
      </c>
      <c r="H18" s="17" t="s">
        <v>150</v>
      </c>
    </row>
    <row r="19" spans="1:8" ht="12.75">
      <c r="A19" s="6">
        <v>38870</v>
      </c>
      <c r="B19" s="7" t="s">
        <v>171</v>
      </c>
      <c r="C19" s="9">
        <f t="shared" si="0"/>
        <v>0.6097560975609756</v>
      </c>
      <c r="D19" s="9">
        <f>F19/$D$1</f>
        <v>0.6097560975609756</v>
      </c>
      <c r="E19" s="7">
        <f>F19</f>
        <v>25</v>
      </c>
      <c r="F19" s="7">
        <v>25</v>
      </c>
      <c r="G19" s="7"/>
      <c r="H19" s="4" t="s">
        <v>209</v>
      </c>
    </row>
    <row r="20" spans="1:8" ht="12.75">
      <c r="A20" s="6">
        <v>38871</v>
      </c>
      <c r="B20" s="7" t="s">
        <v>171</v>
      </c>
      <c r="C20" s="9">
        <f t="shared" si="0"/>
        <v>0.926829268292683</v>
      </c>
      <c r="D20" s="9">
        <f t="shared" si="1"/>
        <v>0.3170731707317073</v>
      </c>
      <c r="E20" s="7">
        <f>F20+E19</f>
        <v>38</v>
      </c>
      <c r="F20" s="7">
        <v>13</v>
      </c>
      <c r="G20" s="7"/>
      <c r="H20" s="4" t="s">
        <v>210</v>
      </c>
    </row>
    <row r="21" spans="1:8" ht="12.75">
      <c r="A21" s="6">
        <v>38981</v>
      </c>
      <c r="B21" s="16" t="s">
        <v>237</v>
      </c>
      <c r="C21" s="19">
        <f t="shared" si="0"/>
        <v>1.5121951219512195</v>
      </c>
      <c r="D21" s="19">
        <f t="shared" si="1"/>
        <v>0.5853658536585366</v>
      </c>
      <c r="E21" s="20">
        <f>F21+E20</f>
        <v>62</v>
      </c>
      <c r="F21" s="16">
        <v>24</v>
      </c>
      <c r="G21" s="16" t="s">
        <v>123</v>
      </c>
      <c r="H21" s="17" t="s">
        <v>263</v>
      </c>
    </row>
    <row r="22" spans="1:8" ht="12.75">
      <c r="A22" s="6">
        <v>38980</v>
      </c>
      <c r="B22" s="16" t="s">
        <v>264</v>
      </c>
      <c r="C22" s="19">
        <f t="shared" si="0"/>
        <v>0.1951219512195122</v>
      </c>
      <c r="D22" s="19">
        <f t="shared" si="1"/>
        <v>0.1951219512195122</v>
      </c>
      <c r="E22" s="20">
        <f>F22</f>
        <v>8</v>
      </c>
      <c r="F22" s="16">
        <v>8</v>
      </c>
      <c r="G22" s="16" t="s">
        <v>123</v>
      </c>
      <c r="H22" s="17" t="s">
        <v>265</v>
      </c>
    </row>
    <row r="23" spans="1:8" ht="12.75">
      <c r="A23" s="6"/>
      <c r="B23" s="23"/>
      <c r="C23" s="21">
        <f t="shared" si="0"/>
        <v>10.341463414634147</v>
      </c>
      <c r="D23" s="21">
        <f>SUM(D4:D22)</f>
        <v>10.341463414634147</v>
      </c>
      <c r="E23" s="22">
        <f>E8+E10+E11+E12+E14+E18+E21+E22</f>
        <v>424</v>
      </c>
      <c r="F23" s="22">
        <f>SUM(F4:F22)</f>
        <v>424</v>
      </c>
      <c r="G23" s="23">
        <f>COUNTIF(G4:G22,"done")</f>
        <v>8</v>
      </c>
      <c r="H23" s="24" t="s">
        <v>258</v>
      </c>
    </row>
    <row r="24" spans="1:8" ht="13.5" thickBot="1">
      <c r="A24" s="27">
        <v>38870</v>
      </c>
      <c r="B24" s="29" t="s">
        <v>236</v>
      </c>
      <c r="C24" s="28">
        <f t="shared" si="0"/>
        <v>0.43902439024390244</v>
      </c>
      <c r="D24" s="28">
        <f aca="true" t="shared" si="2" ref="D24:D29">F24/$D$1</f>
        <v>0.43902439024390244</v>
      </c>
      <c r="E24" s="29">
        <f>F24</f>
        <v>18</v>
      </c>
      <c r="F24" s="29">
        <v>18</v>
      </c>
      <c r="G24" s="29" t="s">
        <v>16</v>
      </c>
      <c r="H24" s="30" t="s">
        <v>208</v>
      </c>
    </row>
    <row r="25" spans="1:8" ht="13.5" thickBot="1">
      <c r="A25" s="47"/>
      <c r="B25" s="50"/>
      <c r="C25" s="48">
        <f t="shared" si="0"/>
        <v>10.78048780487805</v>
      </c>
      <c r="D25" s="48">
        <f t="shared" si="2"/>
        <v>10.78048780487805</v>
      </c>
      <c r="E25" s="49">
        <f>E23+E24</f>
        <v>442</v>
      </c>
      <c r="F25" s="49">
        <f>F23+F24</f>
        <v>442</v>
      </c>
      <c r="G25" s="50">
        <f>G23+COUNTA(G24)</f>
        <v>9</v>
      </c>
      <c r="H25" s="51" t="s">
        <v>259</v>
      </c>
    </row>
    <row r="26" spans="1:8" ht="12.75">
      <c r="A26" s="31">
        <v>38955</v>
      </c>
      <c r="B26" s="32" t="s">
        <v>169</v>
      </c>
      <c r="C26" s="33">
        <f t="shared" si="0"/>
        <v>0.2682926829268293</v>
      </c>
      <c r="D26" s="33">
        <f t="shared" si="2"/>
        <v>0.2682926829268293</v>
      </c>
      <c r="E26" s="32">
        <f>F26</f>
        <v>11</v>
      </c>
      <c r="F26" s="32">
        <v>11</v>
      </c>
      <c r="G26" s="32"/>
      <c r="H26" s="34" t="s">
        <v>187</v>
      </c>
    </row>
    <row r="27" spans="1:8" ht="12.75">
      <c r="A27" s="6">
        <v>38958</v>
      </c>
      <c r="B27" s="16" t="s">
        <v>234</v>
      </c>
      <c r="C27" s="19">
        <f t="shared" si="0"/>
        <v>1.1951219512195121</v>
      </c>
      <c r="D27" s="19">
        <f t="shared" si="2"/>
        <v>0.926829268292683</v>
      </c>
      <c r="E27" s="16">
        <f>F27+E26</f>
        <v>49</v>
      </c>
      <c r="F27" s="16">
        <v>38</v>
      </c>
      <c r="G27" s="16" t="s">
        <v>17</v>
      </c>
      <c r="H27" s="17" t="s">
        <v>235</v>
      </c>
    </row>
    <row r="28" spans="1:8" ht="12.75">
      <c r="A28" s="6">
        <v>38871</v>
      </c>
      <c r="B28" s="7" t="s">
        <v>169</v>
      </c>
      <c r="C28" s="9">
        <f t="shared" si="0"/>
        <v>0.7804878048780488</v>
      </c>
      <c r="D28" s="9">
        <f>F28/$D$1</f>
        <v>0.7804878048780488</v>
      </c>
      <c r="E28" s="7">
        <f>F28</f>
        <v>32</v>
      </c>
      <c r="F28" s="7">
        <v>32</v>
      </c>
      <c r="G28" s="7"/>
      <c r="H28" s="4" t="s">
        <v>223</v>
      </c>
    </row>
    <row r="29" spans="1:8" ht="12.75">
      <c r="A29" s="6">
        <v>38882</v>
      </c>
      <c r="B29" s="7" t="s">
        <v>169</v>
      </c>
      <c r="C29" s="9">
        <f t="shared" si="0"/>
        <v>1.951219512195122</v>
      </c>
      <c r="D29" s="9">
        <f t="shared" si="2"/>
        <v>1.170731707317073</v>
      </c>
      <c r="E29" s="7">
        <f>F29+E28</f>
        <v>80</v>
      </c>
      <c r="F29" s="7">
        <v>48</v>
      </c>
      <c r="G29" s="7"/>
      <c r="H29" s="4" t="s">
        <v>202</v>
      </c>
    </row>
    <row r="30" spans="1:8" ht="12.75">
      <c r="A30" s="6">
        <v>38944</v>
      </c>
      <c r="B30" s="7" t="s">
        <v>169</v>
      </c>
      <c r="C30" s="9">
        <f aca="true" t="shared" si="3" ref="C30:C44">E30/$D$1</f>
        <v>2.951219512195122</v>
      </c>
      <c r="D30" s="9">
        <f aca="true" t="shared" si="4" ref="D30:D60">F30/$D$1</f>
        <v>1</v>
      </c>
      <c r="E30" s="7">
        <f>F30+E29</f>
        <v>121</v>
      </c>
      <c r="F30" s="7">
        <v>41</v>
      </c>
      <c r="G30" s="7"/>
      <c r="H30" s="4" t="s">
        <v>104</v>
      </c>
    </row>
    <row r="31" spans="1:8" ht="12.75">
      <c r="A31" s="6">
        <v>38945</v>
      </c>
      <c r="B31" s="7" t="s">
        <v>169</v>
      </c>
      <c r="C31" s="9">
        <f>E31/$D$1</f>
        <v>3.8048780487804876</v>
      </c>
      <c r="D31" s="9">
        <f>F31/$D$1</f>
        <v>0.8536585365853658</v>
      </c>
      <c r="E31" s="7">
        <f>F31+E30</f>
        <v>156</v>
      </c>
      <c r="F31" s="7">
        <v>35</v>
      </c>
      <c r="G31" s="7"/>
      <c r="H31" s="4" t="s">
        <v>196</v>
      </c>
    </row>
    <row r="32" spans="1:8" ht="12.75">
      <c r="A32" s="6">
        <v>38979</v>
      </c>
      <c r="B32" s="7" t="s">
        <v>169</v>
      </c>
      <c r="C32" s="9">
        <f t="shared" si="3"/>
        <v>4.926829268292683</v>
      </c>
      <c r="D32" s="9">
        <f t="shared" si="4"/>
        <v>1.1219512195121952</v>
      </c>
      <c r="E32" s="7">
        <f>F32+E31</f>
        <v>202</v>
      </c>
      <c r="F32" s="7">
        <v>46</v>
      </c>
      <c r="G32" s="7"/>
      <c r="H32" s="4" t="s">
        <v>103</v>
      </c>
    </row>
    <row r="33" spans="1:8" ht="12.75">
      <c r="A33" s="6">
        <v>38983</v>
      </c>
      <c r="B33" s="16" t="s">
        <v>232</v>
      </c>
      <c r="C33" s="19">
        <f t="shared" si="3"/>
        <v>5.414634146341464</v>
      </c>
      <c r="D33" s="19">
        <f t="shared" si="4"/>
        <v>0.4878048780487805</v>
      </c>
      <c r="E33" s="16">
        <f>F33+E32</f>
        <v>222</v>
      </c>
      <c r="F33" s="16">
        <v>20</v>
      </c>
      <c r="G33" s="16" t="s">
        <v>17</v>
      </c>
      <c r="H33" s="17" t="s">
        <v>233</v>
      </c>
    </row>
    <row r="34" spans="1:8" ht="12.75">
      <c r="A34" s="6">
        <v>38897</v>
      </c>
      <c r="B34" s="7" t="s">
        <v>169</v>
      </c>
      <c r="C34" s="9">
        <f t="shared" si="3"/>
        <v>1.048780487804878</v>
      </c>
      <c r="D34" s="9">
        <f t="shared" si="4"/>
        <v>1.048780487804878</v>
      </c>
      <c r="E34" s="7">
        <f>F34</f>
        <v>43</v>
      </c>
      <c r="F34" s="7">
        <v>43</v>
      </c>
      <c r="G34" s="7"/>
      <c r="H34" s="4" t="s">
        <v>179</v>
      </c>
    </row>
    <row r="35" spans="1:8" ht="12.75">
      <c r="A35" s="6">
        <v>38925</v>
      </c>
      <c r="B35" s="16" t="s">
        <v>250</v>
      </c>
      <c r="C35" s="19">
        <f t="shared" si="3"/>
        <v>1.4390243902439024</v>
      </c>
      <c r="D35" s="19">
        <f t="shared" si="4"/>
        <v>0.3902439024390244</v>
      </c>
      <c r="E35" s="16">
        <f>F35+E34</f>
        <v>59</v>
      </c>
      <c r="F35" s="16">
        <v>16</v>
      </c>
      <c r="G35" s="16" t="s">
        <v>17</v>
      </c>
      <c r="H35" s="17" t="s">
        <v>231</v>
      </c>
    </row>
    <row r="36" spans="1:8" ht="12.75">
      <c r="A36" s="6">
        <v>38948</v>
      </c>
      <c r="B36" s="7" t="s">
        <v>169</v>
      </c>
      <c r="C36" s="9">
        <f t="shared" si="3"/>
        <v>0.5365853658536586</v>
      </c>
      <c r="D36" s="9">
        <f t="shared" si="4"/>
        <v>0.5365853658536586</v>
      </c>
      <c r="E36" s="7">
        <f>F36</f>
        <v>22</v>
      </c>
      <c r="F36" s="7">
        <v>22</v>
      </c>
      <c r="G36" s="7"/>
      <c r="H36" s="4" t="s">
        <v>172</v>
      </c>
    </row>
    <row r="37" spans="1:8" ht="12.75">
      <c r="A37" s="6">
        <v>38948</v>
      </c>
      <c r="B37" s="7" t="s">
        <v>169</v>
      </c>
      <c r="C37" s="9">
        <f t="shared" si="3"/>
        <v>0.7804878048780488</v>
      </c>
      <c r="D37" s="9">
        <f t="shared" si="4"/>
        <v>0.24390243902439024</v>
      </c>
      <c r="E37" s="7">
        <f>F37+E36</f>
        <v>32</v>
      </c>
      <c r="F37" s="7">
        <v>10</v>
      </c>
      <c r="G37" s="7"/>
      <c r="H37" s="4" t="s">
        <v>256</v>
      </c>
    </row>
    <row r="38" spans="1:8" ht="12.75">
      <c r="A38" s="6">
        <v>38931</v>
      </c>
      <c r="B38" s="7" t="s">
        <v>169</v>
      </c>
      <c r="C38" s="9">
        <f t="shared" si="3"/>
        <v>1.3414634146341464</v>
      </c>
      <c r="D38" s="9">
        <f t="shared" si="4"/>
        <v>0.5609756097560976</v>
      </c>
      <c r="E38" s="7">
        <f>F38+E37</f>
        <v>55</v>
      </c>
      <c r="F38" s="7">
        <v>23</v>
      </c>
      <c r="G38" s="7"/>
      <c r="H38" s="4" t="s">
        <v>19</v>
      </c>
    </row>
    <row r="39" spans="1:8" ht="12.75">
      <c r="A39" s="6">
        <v>38954</v>
      </c>
      <c r="B39" s="7" t="s">
        <v>169</v>
      </c>
      <c r="C39" s="9">
        <f t="shared" si="3"/>
        <v>2.1219512195121952</v>
      </c>
      <c r="D39" s="9">
        <f t="shared" si="4"/>
        <v>0.7804878048780488</v>
      </c>
      <c r="E39" s="7">
        <f>F39+E38</f>
        <v>87</v>
      </c>
      <c r="F39" s="7">
        <v>32</v>
      </c>
      <c r="G39" s="7"/>
      <c r="H39" s="4" t="s">
        <v>278</v>
      </c>
    </row>
    <row r="40" spans="1:8" ht="12.75">
      <c r="A40" s="6">
        <v>38979</v>
      </c>
      <c r="B40" s="16" t="s">
        <v>169</v>
      </c>
      <c r="C40" s="19">
        <f t="shared" si="3"/>
        <v>3.2439024390243905</v>
      </c>
      <c r="D40" s="19">
        <f t="shared" si="4"/>
        <v>1.1219512195121952</v>
      </c>
      <c r="E40" s="16">
        <f>F40+E39</f>
        <v>133</v>
      </c>
      <c r="F40" s="16">
        <v>46</v>
      </c>
      <c r="G40" s="16" t="s">
        <v>18</v>
      </c>
      <c r="H40" s="17" t="s">
        <v>249</v>
      </c>
    </row>
    <row r="41" spans="1:8" ht="12.75">
      <c r="A41" s="6">
        <v>38925</v>
      </c>
      <c r="B41" s="7" t="s">
        <v>169</v>
      </c>
      <c r="C41" s="9">
        <f t="shared" si="3"/>
        <v>0.5121951219512195</v>
      </c>
      <c r="D41" s="9">
        <f t="shared" si="4"/>
        <v>0.5121951219512195</v>
      </c>
      <c r="E41" s="7">
        <f>F41</f>
        <v>21</v>
      </c>
      <c r="F41" s="7">
        <v>21</v>
      </c>
      <c r="G41" s="7"/>
      <c r="H41" s="4" t="s">
        <v>20</v>
      </c>
    </row>
    <row r="42" spans="1:8" ht="12.75">
      <c r="A42" s="6">
        <v>38954</v>
      </c>
      <c r="B42" s="18" t="s">
        <v>229</v>
      </c>
      <c r="C42" s="19">
        <f t="shared" si="3"/>
        <v>1.1219512195121952</v>
      </c>
      <c r="D42" s="19">
        <f t="shared" si="4"/>
        <v>0.6097560975609756</v>
      </c>
      <c r="E42" s="16">
        <f>F42+E41</f>
        <v>46</v>
      </c>
      <c r="F42" s="16">
        <v>25</v>
      </c>
      <c r="G42" s="16" t="s">
        <v>18</v>
      </c>
      <c r="H42" s="17" t="s">
        <v>89</v>
      </c>
    </row>
    <row r="43" spans="1:8" ht="12.75">
      <c r="A43" s="6">
        <v>38945</v>
      </c>
      <c r="B43" s="16" t="s">
        <v>247</v>
      </c>
      <c r="C43" s="19">
        <f t="shared" si="3"/>
        <v>0.7073170731707317</v>
      </c>
      <c r="D43" s="19">
        <f t="shared" si="4"/>
        <v>0.7073170731707317</v>
      </c>
      <c r="E43" s="16">
        <f>F43</f>
        <v>29</v>
      </c>
      <c r="F43" s="16">
        <v>29</v>
      </c>
      <c r="G43" s="16" t="s">
        <v>18</v>
      </c>
      <c r="H43" s="17" t="s">
        <v>91</v>
      </c>
    </row>
    <row r="44" spans="1:8" ht="13.5" thickBot="1">
      <c r="A44" s="27">
        <v>38960</v>
      </c>
      <c r="B44" s="29" t="s">
        <v>248</v>
      </c>
      <c r="C44" s="28">
        <f t="shared" si="3"/>
        <v>0.4634146341463415</v>
      </c>
      <c r="D44" s="28">
        <f t="shared" si="4"/>
        <v>0.4634146341463415</v>
      </c>
      <c r="E44" s="29">
        <f>F44</f>
        <v>19</v>
      </c>
      <c r="F44" s="29">
        <v>19</v>
      </c>
      <c r="G44" s="16" t="s">
        <v>18</v>
      </c>
      <c r="H44" s="30" t="s">
        <v>90</v>
      </c>
    </row>
    <row r="45" spans="1:8" ht="13.5" thickBot="1">
      <c r="A45" s="47"/>
      <c r="B45" s="50"/>
      <c r="C45" s="48">
        <f>E45/$D$1</f>
        <v>13.585365853658537</v>
      </c>
      <c r="D45" s="48">
        <f>SUM(D26:D44)</f>
        <v>13.585365853658535</v>
      </c>
      <c r="E45" s="49">
        <f>E27+E33+E35+E40+E42+E43+E44</f>
        <v>557</v>
      </c>
      <c r="F45" s="49">
        <f>SUM(F26:F44)</f>
        <v>557</v>
      </c>
      <c r="G45" s="50">
        <f>COUNTA(G26:G44)</f>
        <v>7</v>
      </c>
      <c r="H45" s="51" t="s">
        <v>261</v>
      </c>
    </row>
    <row r="46" spans="1:8" ht="12.75">
      <c r="A46" s="52">
        <v>38808</v>
      </c>
      <c r="B46" s="32" t="s">
        <v>84</v>
      </c>
      <c r="C46" s="33">
        <f>E46/$D$1</f>
        <v>0.8536585365853658</v>
      </c>
      <c r="D46" s="33">
        <f>F46/$D$1</f>
        <v>0.8536585365853658</v>
      </c>
      <c r="E46" s="32">
        <f>F46</f>
        <v>35</v>
      </c>
      <c r="F46" s="32">
        <v>35</v>
      </c>
      <c r="G46" s="32"/>
      <c r="H46" s="34" t="s">
        <v>92</v>
      </c>
    </row>
    <row r="47" spans="1:8" ht="12.75">
      <c r="A47" s="6">
        <v>38811</v>
      </c>
      <c r="B47" s="7" t="s">
        <v>84</v>
      </c>
      <c r="C47" s="9">
        <f aca="true" t="shared" si="5" ref="C47:C61">E47/$D$1</f>
        <v>1.7073170731707317</v>
      </c>
      <c r="D47" s="9">
        <f t="shared" si="4"/>
        <v>0.8536585365853658</v>
      </c>
      <c r="E47" s="7">
        <f>F47+E46</f>
        <v>70</v>
      </c>
      <c r="F47" s="7">
        <v>35</v>
      </c>
      <c r="G47" s="7"/>
      <c r="H47" s="34" t="s">
        <v>92</v>
      </c>
    </row>
    <row r="48" spans="1:8" ht="12.75">
      <c r="A48" s="6">
        <v>38812</v>
      </c>
      <c r="B48" s="7" t="s">
        <v>84</v>
      </c>
      <c r="C48" s="9">
        <f t="shared" si="5"/>
        <v>2.341463414634146</v>
      </c>
      <c r="D48" s="9">
        <f>F48/$D$1</f>
        <v>0.6341463414634146</v>
      </c>
      <c r="E48" s="7">
        <f>F48+E47</f>
        <v>96</v>
      </c>
      <c r="F48" s="7">
        <v>26</v>
      </c>
      <c r="G48" s="7"/>
      <c r="H48" s="34" t="s">
        <v>92</v>
      </c>
    </row>
    <row r="49" spans="1:8" ht="12.75">
      <c r="A49" s="6">
        <v>38813</v>
      </c>
      <c r="B49" s="7" t="s">
        <v>84</v>
      </c>
      <c r="C49" s="9">
        <f t="shared" si="5"/>
        <v>3.4146341463414633</v>
      </c>
      <c r="D49" s="9">
        <f>F49/$D$1</f>
        <v>1.0731707317073171</v>
      </c>
      <c r="E49" s="7">
        <f>F49+E48</f>
        <v>140</v>
      </c>
      <c r="F49" s="7">
        <v>44</v>
      </c>
      <c r="G49" s="7"/>
      <c r="H49" s="4" t="s">
        <v>132</v>
      </c>
    </row>
    <row r="50" spans="1:8" ht="12.75">
      <c r="A50" s="6">
        <v>38814</v>
      </c>
      <c r="B50" s="16" t="s">
        <v>246</v>
      </c>
      <c r="C50" s="19">
        <f t="shared" si="5"/>
        <v>4.439024390243903</v>
      </c>
      <c r="D50" s="19">
        <f t="shared" si="4"/>
        <v>1.024390243902439</v>
      </c>
      <c r="E50" s="16">
        <f>F50+E49</f>
        <v>182</v>
      </c>
      <c r="F50" s="16">
        <v>42</v>
      </c>
      <c r="G50" s="16" t="s">
        <v>18</v>
      </c>
      <c r="H50" s="17" t="s">
        <v>93</v>
      </c>
    </row>
    <row r="51" spans="1:8" ht="12.75">
      <c r="A51" s="6">
        <v>38939</v>
      </c>
      <c r="B51" s="7" t="s">
        <v>84</v>
      </c>
      <c r="C51" s="9">
        <f t="shared" si="5"/>
        <v>0.5121951219512195</v>
      </c>
      <c r="D51" s="9">
        <f t="shared" si="4"/>
        <v>0.5121951219512195</v>
      </c>
      <c r="E51" s="7">
        <f>F51</f>
        <v>21</v>
      </c>
      <c r="F51" s="7">
        <v>21</v>
      </c>
      <c r="G51" s="7"/>
      <c r="H51" s="4" t="s">
        <v>94</v>
      </c>
    </row>
    <row r="52" spans="1:8" ht="12.75">
      <c r="A52" s="6">
        <v>38941</v>
      </c>
      <c r="B52" s="16" t="s">
        <v>230</v>
      </c>
      <c r="C52" s="19">
        <f t="shared" si="5"/>
        <v>1.0731707317073171</v>
      </c>
      <c r="D52" s="19">
        <f t="shared" si="4"/>
        <v>0.5609756097560976</v>
      </c>
      <c r="E52" s="16">
        <f>F52+E51</f>
        <v>44</v>
      </c>
      <c r="F52" s="16">
        <v>23</v>
      </c>
      <c r="G52" s="16" t="s">
        <v>1</v>
      </c>
      <c r="H52" s="17" t="s">
        <v>95</v>
      </c>
    </row>
    <row r="53" spans="1:8" ht="12.75">
      <c r="A53" s="6">
        <v>38888</v>
      </c>
      <c r="B53" s="7" t="s">
        <v>84</v>
      </c>
      <c r="C53" s="9">
        <f t="shared" si="5"/>
        <v>0.8292682926829268</v>
      </c>
      <c r="D53" s="9">
        <f t="shared" si="4"/>
        <v>0.8292682926829268</v>
      </c>
      <c r="E53" s="7">
        <f>F53</f>
        <v>34</v>
      </c>
      <c r="F53" s="7">
        <v>34</v>
      </c>
      <c r="G53" s="7"/>
      <c r="H53" s="4" t="s">
        <v>96</v>
      </c>
    </row>
    <row r="54" spans="1:8" ht="12.75">
      <c r="A54" s="6">
        <v>38959</v>
      </c>
      <c r="B54" s="16" t="s">
        <v>107</v>
      </c>
      <c r="C54" s="19">
        <f t="shared" si="5"/>
        <v>1.5121951219512195</v>
      </c>
      <c r="D54" s="19">
        <f t="shared" si="4"/>
        <v>0.6829268292682927</v>
      </c>
      <c r="E54" s="16">
        <f>E53+F54</f>
        <v>62</v>
      </c>
      <c r="F54" s="16">
        <v>28</v>
      </c>
      <c r="G54" s="16" t="s">
        <v>1</v>
      </c>
      <c r="H54" s="17" t="s">
        <v>67</v>
      </c>
    </row>
    <row r="55" spans="1:8" ht="12.75">
      <c r="A55" s="6">
        <v>38927</v>
      </c>
      <c r="B55" s="16" t="s">
        <v>192</v>
      </c>
      <c r="C55" s="19">
        <f>E55/$D$1</f>
        <v>1.048780487804878</v>
      </c>
      <c r="D55" s="19">
        <f>F55/$D$1</f>
        <v>1.048780487804878</v>
      </c>
      <c r="E55" s="16">
        <f>F55</f>
        <v>43</v>
      </c>
      <c r="F55" s="16">
        <v>43</v>
      </c>
      <c r="G55" s="16" t="s">
        <v>123</v>
      </c>
      <c r="H55" s="17" t="s">
        <v>78</v>
      </c>
    </row>
    <row r="56" spans="1:8" ht="12.75">
      <c r="A56" s="6">
        <v>38959</v>
      </c>
      <c r="B56" s="16" t="s">
        <v>107</v>
      </c>
      <c r="C56" s="19">
        <f t="shared" si="5"/>
        <v>0.5365853658536586</v>
      </c>
      <c r="D56" s="19">
        <f t="shared" si="4"/>
        <v>0.5365853658536586</v>
      </c>
      <c r="E56" s="16">
        <f>F56</f>
        <v>22</v>
      </c>
      <c r="F56" s="16">
        <v>22</v>
      </c>
      <c r="G56" s="16" t="s">
        <v>1</v>
      </c>
      <c r="H56" s="17" t="s">
        <v>25</v>
      </c>
    </row>
    <row r="57" spans="1:8" ht="12.75">
      <c r="A57" s="6">
        <v>38937</v>
      </c>
      <c r="B57" s="7" t="s">
        <v>84</v>
      </c>
      <c r="C57" s="9">
        <f t="shared" si="5"/>
        <v>0.4146341463414634</v>
      </c>
      <c r="D57" s="9">
        <f>F57/$D$1</f>
        <v>0.4146341463414634</v>
      </c>
      <c r="E57" s="7">
        <f>F57</f>
        <v>17</v>
      </c>
      <c r="F57" s="7">
        <v>17</v>
      </c>
      <c r="G57" s="7"/>
      <c r="H57" s="4" t="s">
        <v>72</v>
      </c>
    </row>
    <row r="58" spans="1:8" ht="12.75">
      <c r="A58" s="6">
        <v>38938</v>
      </c>
      <c r="B58" s="7" t="s">
        <v>84</v>
      </c>
      <c r="C58" s="9">
        <f t="shared" si="5"/>
        <v>1.5853658536585367</v>
      </c>
      <c r="D58" s="9">
        <f t="shared" si="4"/>
        <v>1.170731707317073</v>
      </c>
      <c r="E58" s="7">
        <f>F58+E57</f>
        <v>65</v>
      </c>
      <c r="F58" s="7">
        <v>48</v>
      </c>
      <c r="G58" s="7"/>
      <c r="H58" s="4" t="s">
        <v>72</v>
      </c>
    </row>
    <row r="59" spans="1:8" ht="12.75">
      <c r="A59" s="6">
        <v>38939</v>
      </c>
      <c r="B59" s="7" t="s">
        <v>84</v>
      </c>
      <c r="C59" s="9">
        <f t="shared" si="5"/>
        <v>2.024390243902439</v>
      </c>
      <c r="D59" s="9">
        <f t="shared" si="4"/>
        <v>0.43902439024390244</v>
      </c>
      <c r="E59" s="7">
        <f>F59+E58</f>
        <v>83</v>
      </c>
      <c r="F59" s="7">
        <v>18</v>
      </c>
      <c r="G59" s="7"/>
      <c r="H59" s="4" t="s">
        <v>72</v>
      </c>
    </row>
    <row r="60" spans="1:8" ht="13.5" thickBot="1">
      <c r="A60" s="27">
        <v>38940</v>
      </c>
      <c r="B60" s="29" t="s">
        <v>106</v>
      </c>
      <c r="C60" s="28">
        <f t="shared" si="5"/>
        <v>2.4146341463414633</v>
      </c>
      <c r="D60" s="28">
        <f t="shared" si="4"/>
        <v>0.3902439024390244</v>
      </c>
      <c r="E60" s="29">
        <f>E59+F60</f>
        <v>99</v>
      </c>
      <c r="F60" s="29">
        <v>16</v>
      </c>
      <c r="G60" s="29" t="s">
        <v>1</v>
      </c>
      <c r="H60" s="30" t="s">
        <v>0</v>
      </c>
    </row>
    <row r="61" spans="1:8" ht="13.5" thickBot="1">
      <c r="A61" s="47"/>
      <c r="B61" s="50"/>
      <c r="C61" s="48">
        <f t="shared" si="5"/>
        <v>11.024390243902438</v>
      </c>
      <c r="D61" s="48">
        <f>SUM(D46:D60)</f>
        <v>11.024390243902438</v>
      </c>
      <c r="E61" s="49">
        <f>E50+E52+E54+E55+E56+E60</f>
        <v>452</v>
      </c>
      <c r="F61" s="49">
        <f>SUM(F46:F60)</f>
        <v>452</v>
      </c>
      <c r="G61" s="50">
        <f>COUNTA(G46:G60)</f>
        <v>6</v>
      </c>
      <c r="H61" s="51" t="s">
        <v>262</v>
      </c>
    </row>
    <row r="62" spans="1:8" ht="12.75">
      <c r="A62" s="31">
        <v>38895</v>
      </c>
      <c r="B62" s="32" t="s">
        <v>135</v>
      </c>
      <c r="C62" s="33">
        <f aca="true" t="shared" si="6" ref="C62:C76">E62/$D$1</f>
        <v>0.4634146341463415</v>
      </c>
      <c r="D62" s="33">
        <f aca="true" t="shared" si="7" ref="D62:D76">F62/$D$1</f>
        <v>0.4634146341463415</v>
      </c>
      <c r="E62" s="32">
        <f>F62</f>
        <v>19</v>
      </c>
      <c r="F62" s="32">
        <v>19</v>
      </c>
      <c r="G62" s="32"/>
      <c r="H62" s="34" t="s">
        <v>8</v>
      </c>
    </row>
    <row r="63" spans="1:8" ht="12.75">
      <c r="A63" s="6">
        <v>38926</v>
      </c>
      <c r="B63" s="16" t="s">
        <v>219</v>
      </c>
      <c r="C63" s="19">
        <f t="shared" si="6"/>
        <v>1.024390243902439</v>
      </c>
      <c r="D63" s="19">
        <f t="shared" si="7"/>
        <v>0.5609756097560976</v>
      </c>
      <c r="E63" s="16">
        <f>F63+E62</f>
        <v>42</v>
      </c>
      <c r="F63" s="16">
        <v>23</v>
      </c>
      <c r="G63" s="16" t="s">
        <v>2</v>
      </c>
      <c r="H63" s="17" t="s">
        <v>105</v>
      </c>
    </row>
    <row r="64" spans="1:8" ht="12.75">
      <c r="A64" s="15">
        <v>38821</v>
      </c>
      <c r="B64" s="7" t="s">
        <v>135</v>
      </c>
      <c r="C64" s="9">
        <f t="shared" si="6"/>
        <v>0.5853658536585366</v>
      </c>
      <c r="D64" s="9">
        <f t="shared" si="7"/>
        <v>0.5853658536585366</v>
      </c>
      <c r="E64" s="7">
        <f>F64</f>
        <v>24</v>
      </c>
      <c r="F64" s="7">
        <v>24</v>
      </c>
      <c r="G64" s="7"/>
      <c r="H64" s="4" t="s">
        <v>9</v>
      </c>
    </row>
    <row r="65" spans="1:8" ht="12.75">
      <c r="A65" s="6">
        <v>38947</v>
      </c>
      <c r="B65" s="16" t="s">
        <v>217</v>
      </c>
      <c r="C65" s="19">
        <f t="shared" si="6"/>
        <v>1.2926829268292683</v>
      </c>
      <c r="D65" s="19">
        <f t="shared" si="7"/>
        <v>0.7073170731707317</v>
      </c>
      <c r="E65" s="16">
        <f>F65+E64</f>
        <v>53</v>
      </c>
      <c r="F65" s="16">
        <v>29</v>
      </c>
      <c r="G65" s="16" t="s">
        <v>2</v>
      </c>
      <c r="H65" s="17" t="s">
        <v>218</v>
      </c>
    </row>
    <row r="66" spans="1:8" ht="12.75">
      <c r="A66" s="6">
        <v>38932</v>
      </c>
      <c r="B66" s="7" t="s">
        <v>135</v>
      </c>
      <c r="C66" s="9">
        <f t="shared" si="6"/>
        <v>0.6585365853658537</v>
      </c>
      <c r="D66" s="9">
        <f t="shared" si="7"/>
        <v>0.6585365853658537</v>
      </c>
      <c r="E66" s="7">
        <f>F66</f>
        <v>27</v>
      </c>
      <c r="F66" s="7">
        <v>27</v>
      </c>
      <c r="G66" s="7"/>
      <c r="H66" s="4" t="s">
        <v>77</v>
      </c>
    </row>
    <row r="67" spans="1:8" ht="12.75">
      <c r="A67" s="6">
        <v>38955</v>
      </c>
      <c r="B67" s="18" t="s">
        <v>214</v>
      </c>
      <c r="C67" s="19">
        <f t="shared" si="6"/>
        <v>1.146341463414634</v>
      </c>
      <c r="D67" s="19">
        <f t="shared" si="7"/>
        <v>0.4878048780487805</v>
      </c>
      <c r="E67" s="16">
        <f>E66+F67</f>
        <v>47</v>
      </c>
      <c r="F67" s="16">
        <v>20</v>
      </c>
      <c r="G67" s="18" t="s">
        <v>2</v>
      </c>
      <c r="H67" s="17" t="s">
        <v>215</v>
      </c>
    </row>
    <row r="68" spans="1:8" ht="12.75">
      <c r="A68" s="6">
        <v>38946</v>
      </c>
      <c r="B68" s="16" t="s">
        <v>216</v>
      </c>
      <c r="C68" s="19">
        <f t="shared" si="6"/>
        <v>1</v>
      </c>
      <c r="D68" s="19">
        <f t="shared" si="7"/>
        <v>1</v>
      </c>
      <c r="E68" s="16">
        <f>F68</f>
        <v>41</v>
      </c>
      <c r="F68" s="16">
        <v>41</v>
      </c>
      <c r="G68" s="16" t="s">
        <v>7</v>
      </c>
      <c r="H68" s="17" t="s">
        <v>6</v>
      </c>
    </row>
    <row r="69" spans="1:8" ht="12.75">
      <c r="A69" s="6">
        <v>38819</v>
      </c>
      <c r="B69" s="7" t="s">
        <v>135</v>
      </c>
      <c r="C69" s="9">
        <f>E69/$D$1</f>
        <v>0.21951219512195122</v>
      </c>
      <c r="D69" s="9">
        <f>F69/$D$1</f>
        <v>0.21951219512195122</v>
      </c>
      <c r="E69" s="7">
        <f>F69</f>
        <v>9</v>
      </c>
      <c r="F69" s="7">
        <v>9</v>
      </c>
      <c r="G69" s="7"/>
      <c r="H69" s="4" t="s">
        <v>5</v>
      </c>
    </row>
    <row r="70" spans="1:8" ht="12.75">
      <c r="A70" s="6">
        <v>38821</v>
      </c>
      <c r="B70" s="7" t="s">
        <v>135</v>
      </c>
      <c r="C70" s="9">
        <f>E70/$D$1</f>
        <v>0.5853658536585366</v>
      </c>
      <c r="D70" s="9">
        <f>F70/$D$1</f>
        <v>0.36585365853658536</v>
      </c>
      <c r="E70" s="7">
        <f>F70+E69</f>
        <v>24</v>
      </c>
      <c r="F70" s="7">
        <v>15</v>
      </c>
      <c r="G70" s="7"/>
      <c r="H70" s="4" t="s">
        <v>5</v>
      </c>
    </row>
    <row r="71" spans="1:8" ht="12.75">
      <c r="A71" s="6">
        <v>38926</v>
      </c>
      <c r="B71" s="7" t="s">
        <v>135</v>
      </c>
      <c r="C71" s="9">
        <f t="shared" si="6"/>
        <v>1.146341463414634</v>
      </c>
      <c r="D71" s="9">
        <f t="shared" si="7"/>
        <v>0.5609756097560976</v>
      </c>
      <c r="E71" s="7">
        <f>F71+E70</f>
        <v>47</v>
      </c>
      <c r="F71" s="7">
        <v>23</v>
      </c>
      <c r="G71" s="7"/>
      <c r="H71" s="4" t="s">
        <v>5</v>
      </c>
    </row>
    <row r="72" spans="1:8" ht="12.75">
      <c r="A72" s="6">
        <v>38931</v>
      </c>
      <c r="B72" s="7" t="s">
        <v>135</v>
      </c>
      <c r="C72" s="9">
        <f>E72/$D$1</f>
        <v>1.3414634146341464</v>
      </c>
      <c r="D72" s="9">
        <f>F72/$D$1</f>
        <v>0.1951219512195122</v>
      </c>
      <c r="E72" s="7">
        <f>F72+E71</f>
        <v>55</v>
      </c>
      <c r="F72" s="7">
        <v>8</v>
      </c>
      <c r="G72" s="7"/>
      <c r="H72" s="4" t="s">
        <v>5</v>
      </c>
    </row>
    <row r="73" spans="1:8" ht="12.75">
      <c r="A73" s="6">
        <v>38947</v>
      </c>
      <c r="B73" s="7" t="s">
        <v>135</v>
      </c>
      <c r="C73" s="9">
        <f t="shared" si="6"/>
        <v>1.829268292682927</v>
      </c>
      <c r="D73" s="9">
        <f t="shared" si="7"/>
        <v>0.4878048780487805</v>
      </c>
      <c r="E73" s="7">
        <f>F73+E72</f>
        <v>75</v>
      </c>
      <c r="F73" s="7">
        <v>20</v>
      </c>
      <c r="G73" s="7"/>
      <c r="H73" s="4" t="s">
        <v>5</v>
      </c>
    </row>
    <row r="74" spans="1:8" ht="12.75">
      <c r="A74" s="6">
        <v>38983</v>
      </c>
      <c r="B74" s="16" t="s">
        <v>212</v>
      </c>
      <c r="C74" s="19">
        <f t="shared" si="6"/>
        <v>2.5609756097560976</v>
      </c>
      <c r="D74" s="19">
        <f t="shared" si="7"/>
        <v>0.7317073170731707</v>
      </c>
      <c r="E74" s="16">
        <f>E73+F74</f>
        <v>105</v>
      </c>
      <c r="F74" s="16">
        <v>30</v>
      </c>
      <c r="G74" s="16" t="s">
        <v>2</v>
      </c>
      <c r="H74" s="17" t="s">
        <v>213</v>
      </c>
    </row>
    <row r="75" spans="1:8" ht="12.75">
      <c r="A75" s="6">
        <v>38974</v>
      </c>
      <c r="B75" s="16" t="s">
        <v>188</v>
      </c>
      <c r="C75" s="19">
        <f t="shared" si="6"/>
        <v>0.8536585365853658</v>
      </c>
      <c r="D75" s="19">
        <f t="shared" si="7"/>
        <v>0.8536585365853658</v>
      </c>
      <c r="E75" s="16">
        <f>F75</f>
        <v>35</v>
      </c>
      <c r="F75" s="16">
        <v>35</v>
      </c>
      <c r="G75" s="16" t="s">
        <v>2</v>
      </c>
      <c r="H75" s="17" t="s">
        <v>3</v>
      </c>
    </row>
    <row r="76" spans="1:8" ht="12.75">
      <c r="A76" s="6">
        <v>38976</v>
      </c>
      <c r="B76" s="16" t="s">
        <v>189</v>
      </c>
      <c r="C76" s="19">
        <f t="shared" si="6"/>
        <v>0.36585365853658536</v>
      </c>
      <c r="D76" s="19">
        <f t="shared" si="7"/>
        <v>0.36585365853658536</v>
      </c>
      <c r="E76" s="16">
        <f>F76</f>
        <v>15</v>
      </c>
      <c r="F76" s="16">
        <v>15</v>
      </c>
      <c r="G76" s="16" t="s">
        <v>2</v>
      </c>
      <c r="H76" s="17" t="s">
        <v>4</v>
      </c>
    </row>
    <row r="77" spans="1:8" ht="12.75">
      <c r="A77" s="6"/>
      <c r="B77" s="23"/>
      <c r="C77" s="21">
        <f aca="true" t="shared" si="8" ref="C77:C88">E77/$D$1</f>
        <v>8.24390243902439</v>
      </c>
      <c r="D77" s="21">
        <f>SUM(D62:D76)</f>
        <v>8.243902439024392</v>
      </c>
      <c r="E77" s="63">
        <f>E63+E65+E67+E68+E74+E75+E76</f>
        <v>338</v>
      </c>
      <c r="F77" s="22">
        <f>SUM(F62:F76)</f>
        <v>338</v>
      </c>
      <c r="G77" s="23">
        <f>COUNTA(G62:G76)</f>
        <v>7</v>
      </c>
      <c r="H77" s="24" t="s">
        <v>85</v>
      </c>
    </row>
    <row r="78" spans="1:8" ht="12.75">
      <c r="A78" s="6">
        <v>38869</v>
      </c>
      <c r="B78" s="7" t="s">
        <v>98</v>
      </c>
      <c r="C78" s="9">
        <f t="shared" si="8"/>
        <v>0.0975609756097561</v>
      </c>
      <c r="D78" s="9">
        <f>F78/$D$1</f>
        <v>0.0975609756097561</v>
      </c>
      <c r="E78" s="7">
        <f>F78</f>
        <v>4</v>
      </c>
      <c r="F78" s="7">
        <v>4</v>
      </c>
      <c r="G78" s="7"/>
      <c r="H78" s="4" t="s">
        <v>11</v>
      </c>
    </row>
    <row r="79" spans="1:8" ht="12.75">
      <c r="A79" s="6">
        <v>38889</v>
      </c>
      <c r="B79" s="7" t="s">
        <v>255</v>
      </c>
      <c r="C79" s="9">
        <f t="shared" si="8"/>
        <v>1.3170731707317074</v>
      </c>
      <c r="D79" s="9">
        <f>F79/$D$1</f>
        <v>1.2195121951219512</v>
      </c>
      <c r="E79" s="7">
        <f>F79+E78</f>
        <v>54</v>
      </c>
      <c r="F79" s="7">
        <v>50</v>
      </c>
      <c r="G79" s="7"/>
      <c r="H79" s="4" t="s">
        <v>12</v>
      </c>
    </row>
    <row r="80" spans="1:8" ht="12.75">
      <c r="A80" s="6">
        <v>38976</v>
      </c>
      <c r="B80" s="7" t="s">
        <v>255</v>
      </c>
      <c r="C80" s="9">
        <f t="shared" si="8"/>
        <v>1.7560975609756098</v>
      </c>
      <c r="D80" s="9">
        <f>F80/$D$1</f>
        <v>0.43902439024390244</v>
      </c>
      <c r="E80" s="7">
        <f>F80+E79</f>
        <v>72</v>
      </c>
      <c r="F80" s="7">
        <v>18</v>
      </c>
      <c r="G80" s="7"/>
      <c r="H80" s="4" t="s">
        <v>13</v>
      </c>
    </row>
    <row r="81" spans="1:8" ht="13.5" thickBot="1">
      <c r="A81" s="27">
        <v>38980</v>
      </c>
      <c r="B81" s="29" t="s">
        <v>157</v>
      </c>
      <c r="C81" s="28">
        <f t="shared" si="8"/>
        <v>2.317073170731707</v>
      </c>
      <c r="D81" s="28">
        <f>F81/$D$1</f>
        <v>0.5609756097560976</v>
      </c>
      <c r="E81" s="29">
        <f>F81+E80</f>
        <v>95</v>
      </c>
      <c r="F81" s="29">
        <v>23</v>
      </c>
      <c r="G81" s="29" t="s">
        <v>10</v>
      </c>
      <c r="H81" s="30" t="s">
        <v>158</v>
      </c>
    </row>
    <row r="82" spans="1:8" ht="13.5" thickBot="1">
      <c r="A82" s="53"/>
      <c r="B82" s="50"/>
      <c r="C82" s="48">
        <f t="shared" si="8"/>
        <v>10.560975609756097</v>
      </c>
      <c r="D82" s="54">
        <f>D77+SUM(D78:D81)</f>
        <v>10.560975609756099</v>
      </c>
      <c r="E82" s="49">
        <f>E77+E81</f>
        <v>433</v>
      </c>
      <c r="F82" s="49">
        <f>F77+SUM(F78:F81)</f>
        <v>433</v>
      </c>
      <c r="G82" s="50">
        <f>G77+COUNTA(G78:G81)</f>
        <v>8</v>
      </c>
      <c r="H82" s="51" t="s">
        <v>86</v>
      </c>
    </row>
    <row r="83" spans="1:8" ht="12.75">
      <c r="A83" s="31">
        <v>38966</v>
      </c>
      <c r="B83" s="32" t="s">
        <v>185</v>
      </c>
      <c r="C83" s="33">
        <f t="shared" si="8"/>
        <v>0.1951219512195122</v>
      </c>
      <c r="D83" s="33">
        <f>F83/$D$1</f>
        <v>0.1951219512195122</v>
      </c>
      <c r="E83" s="32">
        <f>F83</f>
        <v>8</v>
      </c>
      <c r="F83" s="32">
        <v>8</v>
      </c>
      <c r="G83" s="32"/>
      <c r="H83" s="34" t="s">
        <v>182</v>
      </c>
    </row>
    <row r="84" spans="1:8" ht="12.75">
      <c r="A84" s="6">
        <v>38967</v>
      </c>
      <c r="B84" s="7" t="s">
        <v>185</v>
      </c>
      <c r="C84" s="9">
        <f t="shared" si="8"/>
        <v>1.3658536585365855</v>
      </c>
      <c r="D84" s="9">
        <f>F84/$D$1</f>
        <v>1.170731707317073</v>
      </c>
      <c r="E84" s="7">
        <f>F84+E83</f>
        <v>56</v>
      </c>
      <c r="F84" s="7">
        <v>48</v>
      </c>
      <c r="G84" s="7"/>
      <c r="H84" s="4" t="s">
        <v>183</v>
      </c>
    </row>
    <row r="85" spans="1:8" ht="12.75">
      <c r="A85" s="6">
        <v>38968</v>
      </c>
      <c r="B85" s="14" t="s">
        <v>159</v>
      </c>
      <c r="C85" s="9">
        <f t="shared" si="8"/>
        <v>2.707317073170732</v>
      </c>
      <c r="D85" s="9">
        <f>F85/$D$1</f>
        <v>1.3414634146341464</v>
      </c>
      <c r="E85" s="14">
        <f>F85+E84</f>
        <v>111</v>
      </c>
      <c r="F85" s="14">
        <v>55</v>
      </c>
      <c r="G85" s="14"/>
      <c r="H85" s="25" t="s">
        <v>184</v>
      </c>
    </row>
    <row r="86" spans="1:8" ht="13.5" thickBot="1">
      <c r="A86" s="27">
        <v>38969</v>
      </c>
      <c r="B86" s="29" t="s">
        <v>159</v>
      </c>
      <c r="C86" s="28">
        <f t="shared" si="8"/>
        <v>3.1951219512195124</v>
      </c>
      <c r="D86" s="28">
        <f>F86/$D$1</f>
        <v>0.4878048780487805</v>
      </c>
      <c r="E86" s="29">
        <f>F86+E85</f>
        <v>131</v>
      </c>
      <c r="F86" s="29">
        <v>20</v>
      </c>
      <c r="G86" s="29" t="s">
        <v>173</v>
      </c>
      <c r="H86" s="30" t="s">
        <v>268</v>
      </c>
    </row>
    <row r="87" spans="1:8" ht="13.5" thickBot="1">
      <c r="A87" s="53"/>
      <c r="B87" s="50"/>
      <c r="C87" s="48">
        <f t="shared" si="8"/>
        <v>3.1951219512195124</v>
      </c>
      <c r="D87" s="48">
        <f>SUM(D83:D86)</f>
        <v>3.195121951219512</v>
      </c>
      <c r="E87" s="49">
        <f>E86</f>
        <v>131</v>
      </c>
      <c r="F87" s="49">
        <f>SUM(F83:F86)</f>
        <v>131</v>
      </c>
      <c r="G87" s="50">
        <f>COUNTA(G83:G86)</f>
        <v>1</v>
      </c>
      <c r="H87" s="51" t="s">
        <v>87</v>
      </c>
    </row>
    <row r="88" spans="1:8" ht="12.75">
      <c r="A88" s="15">
        <v>38973</v>
      </c>
      <c r="B88" s="45" t="s">
        <v>160</v>
      </c>
      <c r="C88" s="44">
        <f t="shared" si="8"/>
        <v>1.3902439024390243</v>
      </c>
      <c r="D88" s="44">
        <f aca="true" t="shared" si="9" ref="D88:D94">F88/$D$1</f>
        <v>1.3902439024390243</v>
      </c>
      <c r="E88" s="45">
        <f>F88</f>
        <v>57</v>
      </c>
      <c r="F88" s="45">
        <v>57</v>
      </c>
      <c r="G88" s="45" t="s">
        <v>123</v>
      </c>
      <c r="H88" s="46" t="s">
        <v>161</v>
      </c>
    </row>
    <row r="89" spans="1:8" ht="12.75">
      <c r="A89" s="6">
        <v>38975</v>
      </c>
      <c r="B89" s="16" t="s">
        <v>267</v>
      </c>
      <c r="C89" s="19">
        <f aca="true" t="shared" si="10" ref="C89:C94">E89/$D$1</f>
        <v>0.7560975609756098</v>
      </c>
      <c r="D89" s="19">
        <f t="shared" si="9"/>
        <v>0.7560975609756098</v>
      </c>
      <c r="E89" s="16">
        <f>F89</f>
        <v>31</v>
      </c>
      <c r="F89" s="16">
        <v>31</v>
      </c>
      <c r="G89" s="16" t="s">
        <v>123</v>
      </c>
      <c r="H89" s="17" t="s">
        <v>40</v>
      </c>
    </row>
    <row r="90" spans="1:8" ht="12.75">
      <c r="A90" s="6">
        <v>38896</v>
      </c>
      <c r="B90" s="7" t="s">
        <v>170</v>
      </c>
      <c r="C90" s="9">
        <f t="shared" si="10"/>
        <v>0.6585365853658537</v>
      </c>
      <c r="D90" s="9">
        <f t="shared" si="9"/>
        <v>0.6585365853658537</v>
      </c>
      <c r="E90" s="14">
        <f>F90</f>
        <v>27</v>
      </c>
      <c r="F90" s="7">
        <v>27</v>
      </c>
      <c r="G90" s="7"/>
      <c r="H90" s="4" t="s">
        <v>71</v>
      </c>
    </row>
    <row r="91" spans="1:8" ht="12.75">
      <c r="A91" s="6">
        <v>38960</v>
      </c>
      <c r="B91" s="16" t="s">
        <v>191</v>
      </c>
      <c r="C91" s="19">
        <f t="shared" si="10"/>
        <v>1.2926829268292683</v>
      </c>
      <c r="D91" s="19">
        <f>F91/$D$1</f>
        <v>0.6341463414634146</v>
      </c>
      <c r="E91" s="16">
        <f>F91+E90</f>
        <v>53</v>
      </c>
      <c r="F91" s="16">
        <v>26</v>
      </c>
      <c r="G91" s="16" t="s">
        <v>55</v>
      </c>
      <c r="H91" s="17" t="s">
        <v>35</v>
      </c>
    </row>
    <row r="92" spans="1:8" ht="12.75">
      <c r="A92" s="6">
        <v>38941</v>
      </c>
      <c r="B92" s="7" t="s">
        <v>170</v>
      </c>
      <c r="C92" s="9">
        <f t="shared" si="10"/>
        <v>0.6585365853658537</v>
      </c>
      <c r="D92" s="9">
        <f t="shared" si="9"/>
        <v>0.6585365853658537</v>
      </c>
      <c r="E92" s="7">
        <f>F92</f>
        <v>27</v>
      </c>
      <c r="F92" s="7">
        <v>27</v>
      </c>
      <c r="G92" s="7"/>
      <c r="H92" s="4" t="s">
        <v>38</v>
      </c>
    </row>
    <row r="93" spans="1:8" ht="12.75">
      <c r="A93" s="6">
        <v>38975</v>
      </c>
      <c r="B93" s="16" t="s">
        <v>193</v>
      </c>
      <c r="C93" s="19">
        <f t="shared" si="10"/>
        <v>0.926829268292683</v>
      </c>
      <c r="D93" s="19">
        <f t="shared" si="9"/>
        <v>0.2682926829268293</v>
      </c>
      <c r="E93" s="16">
        <f>F93+E92</f>
        <v>38</v>
      </c>
      <c r="F93" s="16">
        <v>11</v>
      </c>
      <c r="G93" s="16" t="s">
        <v>39</v>
      </c>
      <c r="H93" s="17" t="s">
        <v>75</v>
      </c>
    </row>
    <row r="94" spans="1:8" ht="12.75">
      <c r="A94" s="6">
        <v>38930</v>
      </c>
      <c r="B94" s="16" t="s">
        <v>194</v>
      </c>
      <c r="C94" s="19">
        <f t="shared" si="10"/>
        <v>0.5609756097560976</v>
      </c>
      <c r="D94" s="19">
        <f t="shared" si="9"/>
        <v>0.5609756097560976</v>
      </c>
      <c r="E94" s="16">
        <f>F94</f>
        <v>23</v>
      </c>
      <c r="F94" s="16">
        <v>23</v>
      </c>
      <c r="G94" s="16" t="s">
        <v>123</v>
      </c>
      <c r="H94" s="17" t="s">
        <v>74</v>
      </c>
    </row>
    <row r="95" spans="1:8" ht="12.75">
      <c r="A95" s="6"/>
      <c r="B95" s="23"/>
      <c r="C95" s="21">
        <f aca="true" t="shared" si="11" ref="C95:C101">E95/$D$1</f>
        <v>4.926829268292683</v>
      </c>
      <c r="D95" s="21">
        <f>SUM(D88:D94)</f>
        <v>4.926829268292684</v>
      </c>
      <c r="E95" s="22">
        <f>E88+E89+E91+E93+E94</f>
        <v>202</v>
      </c>
      <c r="F95" s="22">
        <f>SUM(F88:F94)</f>
        <v>202</v>
      </c>
      <c r="G95" s="23">
        <f>COUNTA(G88:G94)</f>
        <v>5</v>
      </c>
      <c r="H95" s="24" t="s">
        <v>88</v>
      </c>
    </row>
    <row r="96" spans="1:8" ht="12.75">
      <c r="A96" s="6">
        <v>38869</v>
      </c>
      <c r="B96" s="7" t="s">
        <v>136</v>
      </c>
      <c r="C96" s="9">
        <f t="shared" si="11"/>
        <v>0.5121951219512195</v>
      </c>
      <c r="D96" s="9">
        <f>F96/$D$1</f>
        <v>0.5121951219512195</v>
      </c>
      <c r="E96" s="14">
        <f>F96</f>
        <v>21</v>
      </c>
      <c r="F96" s="7">
        <v>21</v>
      </c>
      <c r="G96" s="7"/>
      <c r="H96" s="4" t="s">
        <v>207</v>
      </c>
    </row>
    <row r="97" spans="1:8" ht="12.75">
      <c r="A97" s="6">
        <v>38974</v>
      </c>
      <c r="B97" s="7" t="s">
        <v>136</v>
      </c>
      <c r="C97" s="9">
        <f t="shared" si="11"/>
        <v>0.6341463414634146</v>
      </c>
      <c r="D97" s="9">
        <f>F97/$D$1</f>
        <v>0.12195121951219512</v>
      </c>
      <c r="E97" s="7">
        <f>F97+E96</f>
        <v>26</v>
      </c>
      <c r="F97" s="7">
        <v>5</v>
      </c>
      <c r="G97" s="7"/>
      <c r="H97" s="4" t="s">
        <v>41</v>
      </c>
    </row>
    <row r="98" spans="1:8" ht="12.75">
      <c r="A98" s="6">
        <v>38982</v>
      </c>
      <c r="B98" s="16" t="s">
        <v>195</v>
      </c>
      <c r="C98" s="19">
        <f>E98/$D$1</f>
        <v>0.9024390243902439</v>
      </c>
      <c r="D98" s="19">
        <f>F98/$D$1</f>
        <v>0.2682926829268293</v>
      </c>
      <c r="E98" s="16">
        <f>F98+E97</f>
        <v>37</v>
      </c>
      <c r="F98" s="16">
        <v>11</v>
      </c>
      <c r="G98" s="16" t="s">
        <v>73</v>
      </c>
      <c r="H98" s="17" t="s">
        <v>270</v>
      </c>
    </row>
    <row r="99" spans="1:8" s="26" customFormat="1" ht="12.75">
      <c r="A99" s="8">
        <v>38958</v>
      </c>
      <c r="B99" s="14" t="s">
        <v>204</v>
      </c>
      <c r="C99" s="9">
        <f>E99/$D$1</f>
        <v>0.2682926829268293</v>
      </c>
      <c r="D99" s="9">
        <f>F99/$D$1</f>
        <v>0.2682926829268293</v>
      </c>
      <c r="E99" s="14">
        <f>F99</f>
        <v>11</v>
      </c>
      <c r="F99" s="14">
        <v>11</v>
      </c>
      <c r="G99" s="14"/>
      <c r="H99" s="25" t="s">
        <v>49</v>
      </c>
    </row>
    <row r="100" spans="1:8" ht="13.5" thickBot="1">
      <c r="A100" s="27">
        <v>38948</v>
      </c>
      <c r="B100" s="29" t="s">
        <v>271</v>
      </c>
      <c r="C100" s="28">
        <f t="shared" si="11"/>
        <v>0.6585365853658537</v>
      </c>
      <c r="D100" s="28">
        <f>F100/$D$1</f>
        <v>0.3902439024390244</v>
      </c>
      <c r="E100" s="29">
        <f>F100+E99</f>
        <v>27</v>
      </c>
      <c r="F100" s="29">
        <v>16</v>
      </c>
      <c r="G100" s="29" t="s">
        <v>73</v>
      </c>
      <c r="H100" s="30" t="s">
        <v>50</v>
      </c>
    </row>
    <row r="101" spans="1:8" ht="13.5" thickBot="1">
      <c r="A101" s="53"/>
      <c r="B101" s="50"/>
      <c r="C101" s="48">
        <f t="shared" si="11"/>
        <v>6.487804878048781</v>
      </c>
      <c r="D101" s="48">
        <f>D95+SUM(D96:D100)</f>
        <v>6.487804878048781</v>
      </c>
      <c r="E101" s="49">
        <f>E95+E98+E100</f>
        <v>266</v>
      </c>
      <c r="F101" s="49">
        <f>F95+SUM(F96:F100)</f>
        <v>266</v>
      </c>
      <c r="G101" s="50">
        <f>G95+COUNTA(G96:G100)</f>
        <v>7</v>
      </c>
      <c r="H101" s="51" t="s">
        <v>190</v>
      </c>
    </row>
    <row r="102" spans="1:8" ht="12.75">
      <c r="A102" s="31">
        <v>38952</v>
      </c>
      <c r="B102" s="32" t="s">
        <v>257</v>
      </c>
      <c r="C102" s="33">
        <f aca="true" t="shared" si="12" ref="C102:C112">E102/$D$1</f>
        <v>0.4146341463414634</v>
      </c>
      <c r="D102" s="33">
        <f aca="true" t="shared" si="13" ref="D102:D107">F102/$D$1</f>
        <v>0.4146341463414634</v>
      </c>
      <c r="E102" s="32">
        <f>F102</f>
        <v>17</v>
      </c>
      <c r="F102" s="32">
        <v>17</v>
      </c>
      <c r="G102" s="32"/>
      <c r="H102" s="34" t="s">
        <v>51</v>
      </c>
    </row>
    <row r="103" spans="1:8" ht="12.75">
      <c r="A103" s="6">
        <v>38953</v>
      </c>
      <c r="B103" s="16" t="s">
        <v>272</v>
      </c>
      <c r="C103" s="19">
        <f aca="true" t="shared" si="14" ref="C103:C108">E103/$D$1</f>
        <v>1.2195121951219512</v>
      </c>
      <c r="D103" s="19">
        <f t="shared" si="13"/>
        <v>0.8048780487804879</v>
      </c>
      <c r="E103" s="16">
        <f>F103+E102</f>
        <v>50</v>
      </c>
      <c r="F103" s="16">
        <v>33</v>
      </c>
      <c r="G103" s="16" t="s">
        <v>55</v>
      </c>
      <c r="H103" s="17" t="s">
        <v>51</v>
      </c>
    </row>
    <row r="104" spans="1:8" ht="12.75">
      <c r="A104" s="6">
        <v>38890</v>
      </c>
      <c r="B104" s="7" t="s">
        <v>176</v>
      </c>
      <c r="C104" s="9">
        <f t="shared" si="14"/>
        <v>0.8292682926829268</v>
      </c>
      <c r="D104" s="9">
        <f t="shared" si="13"/>
        <v>0.8292682926829268</v>
      </c>
      <c r="E104" s="7">
        <f>F104</f>
        <v>34</v>
      </c>
      <c r="F104" s="7">
        <v>34</v>
      </c>
      <c r="G104" s="7"/>
      <c r="H104" s="4" t="s">
        <v>52</v>
      </c>
    </row>
    <row r="105" spans="1:8" ht="12.75">
      <c r="A105" s="6">
        <v>38982</v>
      </c>
      <c r="B105" s="16" t="s">
        <v>273</v>
      </c>
      <c r="C105" s="19">
        <f t="shared" si="14"/>
        <v>1.024390243902439</v>
      </c>
      <c r="D105" s="19">
        <f t="shared" si="13"/>
        <v>0.1951219512195122</v>
      </c>
      <c r="E105" s="16">
        <f>F105+E104</f>
        <v>42</v>
      </c>
      <c r="F105" s="16">
        <v>8</v>
      </c>
      <c r="G105" s="16" t="s">
        <v>18</v>
      </c>
      <c r="H105" s="17" t="s">
        <v>274</v>
      </c>
    </row>
    <row r="106" spans="1:8" ht="12.75">
      <c r="A106" s="6">
        <v>38982</v>
      </c>
      <c r="B106" s="16" t="s">
        <v>275</v>
      </c>
      <c r="C106" s="19">
        <f t="shared" si="14"/>
        <v>0.7073170731707317</v>
      </c>
      <c r="D106" s="19">
        <f t="shared" si="13"/>
        <v>0.7073170731707317</v>
      </c>
      <c r="E106" s="16">
        <f>F106</f>
        <v>29</v>
      </c>
      <c r="F106" s="16">
        <v>29</v>
      </c>
      <c r="G106" s="16" t="s">
        <v>54</v>
      </c>
      <c r="H106" s="17" t="s">
        <v>53</v>
      </c>
    </row>
    <row r="107" spans="1:8" ht="12.75">
      <c r="A107" s="27">
        <v>38961</v>
      </c>
      <c r="B107" s="29" t="s">
        <v>276</v>
      </c>
      <c r="C107" s="28">
        <f t="shared" si="14"/>
        <v>0.6341463414634146</v>
      </c>
      <c r="D107" s="28">
        <f t="shared" si="13"/>
        <v>0.6341463414634146</v>
      </c>
      <c r="E107" s="29">
        <f>F107</f>
        <v>26</v>
      </c>
      <c r="F107" s="29">
        <v>26</v>
      </c>
      <c r="G107" s="29" t="s">
        <v>54</v>
      </c>
      <c r="H107" s="30" t="s">
        <v>56</v>
      </c>
    </row>
    <row r="108" spans="1:8" ht="12.75">
      <c r="A108" s="39"/>
      <c r="B108" s="40"/>
      <c r="C108" s="41">
        <f t="shared" si="14"/>
        <v>3.5853658536585367</v>
      </c>
      <c r="D108" s="41">
        <f>SUM(D102:D107)</f>
        <v>3.5853658536585367</v>
      </c>
      <c r="E108" s="42">
        <f>E103+E105+E106+E107</f>
        <v>147</v>
      </c>
      <c r="F108" s="42">
        <f>SUM(F102:F107)</f>
        <v>147</v>
      </c>
      <c r="G108" s="40">
        <f>COUNTA(G102:G107)</f>
        <v>4</v>
      </c>
      <c r="H108" s="43" t="s">
        <v>79</v>
      </c>
    </row>
    <row r="109" spans="1:8" ht="13.5" thickBot="1">
      <c r="A109" s="35">
        <v>38876</v>
      </c>
      <c r="B109" s="37" t="s">
        <v>277</v>
      </c>
      <c r="C109" s="36">
        <f t="shared" si="12"/>
        <v>0.024390243902439025</v>
      </c>
      <c r="D109" s="36">
        <f>F109/$D$1</f>
        <v>0.024390243902439025</v>
      </c>
      <c r="E109" s="37">
        <f>F109</f>
        <v>1</v>
      </c>
      <c r="F109" s="37">
        <v>1</v>
      </c>
      <c r="G109" s="37" t="s">
        <v>57</v>
      </c>
      <c r="H109" s="38" t="s">
        <v>220</v>
      </c>
    </row>
    <row r="110" spans="1:8" ht="13.5" thickBot="1">
      <c r="A110" s="53"/>
      <c r="B110" s="50"/>
      <c r="C110" s="48">
        <f t="shared" si="12"/>
        <v>3.6097560975609757</v>
      </c>
      <c r="D110" s="48">
        <f>D108+D109</f>
        <v>3.6097560975609757</v>
      </c>
      <c r="E110" s="49">
        <f>E108+E109</f>
        <v>148</v>
      </c>
      <c r="F110" s="49">
        <f>F108+F109</f>
        <v>148</v>
      </c>
      <c r="G110" s="50">
        <f>G108+COUNTA(G109)</f>
        <v>5</v>
      </c>
      <c r="H110" s="51" t="s">
        <v>80</v>
      </c>
    </row>
    <row r="111" spans="1:8" ht="12.75">
      <c r="A111" s="31">
        <v>38862</v>
      </c>
      <c r="B111" s="32" t="s">
        <v>178</v>
      </c>
      <c r="C111" s="33">
        <f t="shared" si="12"/>
        <v>0</v>
      </c>
      <c r="D111" s="33">
        <f>F111/$D$1</f>
        <v>0</v>
      </c>
      <c r="E111" s="32">
        <v>0</v>
      </c>
      <c r="F111" s="32">
        <v>0</v>
      </c>
      <c r="G111" s="32" t="s">
        <v>178</v>
      </c>
      <c r="H111" s="34" t="s">
        <v>197</v>
      </c>
    </row>
    <row r="112" spans="1:8" ht="12.75">
      <c r="A112" s="6">
        <v>38820</v>
      </c>
      <c r="B112" s="7" t="s">
        <v>177</v>
      </c>
      <c r="C112" s="9">
        <f t="shared" si="12"/>
        <v>0</v>
      </c>
      <c r="D112" s="9">
        <f>F112/$D$1</f>
        <v>0</v>
      </c>
      <c r="E112" s="7">
        <v>0</v>
      </c>
      <c r="F112" s="7">
        <v>0</v>
      </c>
      <c r="G112" s="7" t="s">
        <v>177</v>
      </c>
      <c r="H112" s="4" t="s">
        <v>211</v>
      </c>
    </row>
    <row r="113" spans="1:8" ht="12.75">
      <c r="A113" s="6">
        <v>38982</v>
      </c>
      <c r="B113" s="16" t="s">
        <v>221</v>
      </c>
      <c r="C113" s="19">
        <f>E113/$D$1</f>
        <v>0.12195121951219512</v>
      </c>
      <c r="D113" s="19">
        <f>F113/$D$1</f>
        <v>0.12195121951219512</v>
      </c>
      <c r="E113" s="16">
        <f>F113</f>
        <v>5</v>
      </c>
      <c r="F113" s="16">
        <v>5</v>
      </c>
      <c r="G113" s="16" t="s">
        <v>221</v>
      </c>
      <c r="H113" s="17" t="s">
        <v>222</v>
      </c>
    </row>
    <row r="114" spans="1:8" ht="12.75">
      <c r="A114" s="6">
        <v>38881</v>
      </c>
      <c r="B114" s="7" t="s">
        <v>177</v>
      </c>
      <c r="C114" s="9">
        <f aca="true" t="shared" si="15" ref="C114:C129">E114/$D$1</f>
        <v>1.2195121951219512</v>
      </c>
      <c r="D114" s="9">
        <f aca="true" t="shared" si="16" ref="D114:D129">F114/$D$1</f>
        <v>1.2195121951219512</v>
      </c>
      <c r="E114" s="7">
        <f>F114</f>
        <v>50</v>
      </c>
      <c r="F114" s="7">
        <v>50</v>
      </c>
      <c r="G114" s="7" t="s">
        <v>177</v>
      </c>
      <c r="H114" s="4" t="s">
        <v>83</v>
      </c>
    </row>
    <row r="115" spans="1:8" ht="12.75">
      <c r="A115" s="6">
        <v>38884</v>
      </c>
      <c r="B115" s="7" t="s">
        <v>252</v>
      </c>
      <c r="C115" s="9">
        <f t="shared" si="15"/>
        <v>2.341463414634146</v>
      </c>
      <c r="D115" s="9">
        <f t="shared" si="16"/>
        <v>1.1219512195121952</v>
      </c>
      <c r="E115" s="7">
        <f aca="true" t="shared" si="17" ref="E115:E120">F115+E114</f>
        <v>96</v>
      </c>
      <c r="F115" s="7">
        <v>46</v>
      </c>
      <c r="G115" s="7" t="s">
        <v>252</v>
      </c>
      <c r="H115" s="4" t="s">
        <v>126</v>
      </c>
    </row>
    <row r="116" spans="1:8" ht="12.75">
      <c r="A116" s="6">
        <v>38875</v>
      </c>
      <c r="B116" s="7" t="s">
        <v>177</v>
      </c>
      <c r="C116" s="9">
        <f t="shared" si="15"/>
        <v>3.5853658536585367</v>
      </c>
      <c r="D116" s="9">
        <f t="shared" si="16"/>
        <v>1.2439024390243902</v>
      </c>
      <c r="E116" s="7">
        <f t="shared" si="17"/>
        <v>147</v>
      </c>
      <c r="F116" s="7">
        <v>51</v>
      </c>
      <c r="G116" s="7" t="s">
        <v>177</v>
      </c>
      <c r="H116" s="4" t="s">
        <v>199</v>
      </c>
    </row>
    <row r="117" spans="1:8" ht="12.75">
      <c r="A117" s="6">
        <v>38874</v>
      </c>
      <c r="B117" s="7" t="s">
        <v>177</v>
      </c>
      <c r="C117" s="9">
        <f t="shared" si="15"/>
        <v>4.585365853658536</v>
      </c>
      <c r="D117" s="9">
        <f t="shared" si="16"/>
        <v>1</v>
      </c>
      <c r="E117" s="7">
        <f t="shared" si="17"/>
        <v>188</v>
      </c>
      <c r="F117" s="7">
        <v>41</v>
      </c>
      <c r="G117" s="7" t="s">
        <v>177</v>
      </c>
      <c r="H117" s="4" t="s">
        <v>180</v>
      </c>
    </row>
    <row r="118" spans="1:8" ht="12.75">
      <c r="A118" s="6">
        <v>38876</v>
      </c>
      <c r="B118" s="7" t="s">
        <v>177</v>
      </c>
      <c r="C118" s="9">
        <f t="shared" si="15"/>
        <v>5.560975609756097</v>
      </c>
      <c r="D118" s="9">
        <f t="shared" si="16"/>
        <v>0.975609756097561</v>
      </c>
      <c r="E118" s="7">
        <f t="shared" si="17"/>
        <v>228</v>
      </c>
      <c r="F118" s="7">
        <v>40</v>
      </c>
      <c r="G118" s="7" t="s">
        <v>177</v>
      </c>
      <c r="H118" s="4" t="s">
        <v>175</v>
      </c>
    </row>
    <row r="119" spans="1:8" ht="12.75">
      <c r="A119" s="6">
        <v>38878</v>
      </c>
      <c r="B119" s="7" t="s">
        <v>177</v>
      </c>
      <c r="C119" s="9">
        <f t="shared" si="15"/>
        <v>5.682926829268292</v>
      </c>
      <c r="D119" s="9">
        <f t="shared" si="16"/>
        <v>0.12195121951219512</v>
      </c>
      <c r="E119" s="7">
        <f t="shared" si="17"/>
        <v>233</v>
      </c>
      <c r="F119" s="7">
        <v>5</v>
      </c>
      <c r="G119" s="7" t="s">
        <v>177</v>
      </c>
      <c r="H119" s="4" t="s">
        <v>181</v>
      </c>
    </row>
    <row r="120" spans="1:8" ht="12.75">
      <c r="A120" s="6">
        <v>38951</v>
      </c>
      <c r="B120" s="7" t="s">
        <v>177</v>
      </c>
      <c r="C120" s="9">
        <f t="shared" si="15"/>
        <v>6.536585365853658</v>
      </c>
      <c r="D120" s="9">
        <f t="shared" si="16"/>
        <v>0.8536585365853658</v>
      </c>
      <c r="E120" s="7">
        <f t="shared" si="17"/>
        <v>268</v>
      </c>
      <c r="F120" s="7">
        <v>35</v>
      </c>
      <c r="G120" s="7" t="s">
        <v>177</v>
      </c>
      <c r="H120" s="4" t="s">
        <v>251</v>
      </c>
    </row>
    <row r="121" spans="1:8" ht="12.75">
      <c r="A121" s="6">
        <v>38952</v>
      </c>
      <c r="B121" s="16" t="s">
        <v>239</v>
      </c>
      <c r="C121" s="19">
        <f t="shared" si="15"/>
        <v>7.170731707317073</v>
      </c>
      <c r="D121" s="19">
        <f t="shared" si="16"/>
        <v>0.6341463414634146</v>
      </c>
      <c r="E121" s="16">
        <f>F121+E120</f>
        <v>294</v>
      </c>
      <c r="F121" s="16">
        <v>26</v>
      </c>
      <c r="G121" s="16" t="s">
        <v>239</v>
      </c>
      <c r="H121" s="17" t="s">
        <v>240</v>
      </c>
    </row>
    <row r="122" spans="1:8" ht="12.75">
      <c r="A122" s="6">
        <v>38940</v>
      </c>
      <c r="B122" s="16" t="s">
        <v>241</v>
      </c>
      <c r="C122" s="19">
        <f aca="true" t="shared" si="18" ref="C122:D128">E122/$D$1</f>
        <v>1.1219512195121952</v>
      </c>
      <c r="D122" s="19">
        <f t="shared" si="18"/>
        <v>1.1219512195121952</v>
      </c>
      <c r="E122" s="16">
        <f>F122</f>
        <v>46</v>
      </c>
      <c r="F122" s="16">
        <v>46</v>
      </c>
      <c r="G122" s="16" t="s">
        <v>241</v>
      </c>
      <c r="H122" s="17" t="s">
        <v>242</v>
      </c>
    </row>
    <row r="123" spans="1:8" ht="12.75">
      <c r="A123" s="6">
        <v>38819</v>
      </c>
      <c r="B123" s="16" t="s">
        <v>243</v>
      </c>
      <c r="C123" s="19">
        <f t="shared" si="18"/>
        <v>0.6097560975609756</v>
      </c>
      <c r="D123" s="19">
        <f t="shared" si="18"/>
        <v>0.6097560975609756</v>
      </c>
      <c r="E123" s="16">
        <f>F123</f>
        <v>25</v>
      </c>
      <c r="F123" s="16">
        <v>25</v>
      </c>
      <c r="G123" s="16" t="s">
        <v>243</v>
      </c>
      <c r="H123" s="17" t="s">
        <v>206</v>
      </c>
    </row>
    <row r="124" spans="1:8" ht="12.75">
      <c r="A124" s="8">
        <v>38806</v>
      </c>
      <c r="B124" s="7" t="s">
        <v>177</v>
      </c>
      <c r="C124" s="9">
        <f t="shared" si="18"/>
        <v>0.6341463414634146</v>
      </c>
      <c r="D124" s="9">
        <f t="shared" si="18"/>
        <v>0.6341463414634146</v>
      </c>
      <c r="E124" s="7">
        <f>F124</f>
        <v>26</v>
      </c>
      <c r="F124" s="7">
        <v>26</v>
      </c>
      <c r="G124" s="7" t="s">
        <v>177</v>
      </c>
      <c r="H124" s="4" t="s">
        <v>131</v>
      </c>
    </row>
    <row r="125" spans="1:8" ht="12.75">
      <c r="A125" s="8">
        <v>38807</v>
      </c>
      <c r="B125" s="7" t="s">
        <v>177</v>
      </c>
      <c r="C125" s="9">
        <f t="shared" si="18"/>
        <v>1.024390243902439</v>
      </c>
      <c r="D125" s="9">
        <f t="shared" si="18"/>
        <v>0.3902439024390244</v>
      </c>
      <c r="E125" s="7">
        <f>F125+E124</f>
        <v>42</v>
      </c>
      <c r="F125" s="7">
        <v>16</v>
      </c>
      <c r="G125" s="7" t="s">
        <v>177</v>
      </c>
      <c r="H125" s="4" t="s">
        <v>269</v>
      </c>
    </row>
    <row r="126" spans="1:8" ht="12.75">
      <c r="A126" s="8">
        <v>38805</v>
      </c>
      <c r="B126" s="16" t="s">
        <v>244</v>
      </c>
      <c r="C126" s="19">
        <f t="shared" si="18"/>
        <v>1.024390243902439</v>
      </c>
      <c r="D126" s="19">
        <f t="shared" si="18"/>
        <v>0</v>
      </c>
      <c r="E126" s="16">
        <f>F126+E125</f>
        <v>42</v>
      </c>
      <c r="F126" s="16">
        <v>0</v>
      </c>
      <c r="G126" s="16" t="s">
        <v>244</v>
      </c>
      <c r="H126" s="17" t="s">
        <v>130</v>
      </c>
    </row>
    <row r="127" spans="1:8" ht="12.75">
      <c r="A127" s="6">
        <v>38885</v>
      </c>
      <c r="B127" s="7" t="s">
        <v>102</v>
      </c>
      <c r="C127" s="9">
        <f t="shared" si="18"/>
        <v>0.5853658536585366</v>
      </c>
      <c r="D127" s="9">
        <f t="shared" si="18"/>
        <v>0.5853658536585366</v>
      </c>
      <c r="E127" s="7">
        <f>F127</f>
        <v>24</v>
      </c>
      <c r="F127" s="7">
        <v>24</v>
      </c>
      <c r="G127" s="7" t="s">
        <v>102</v>
      </c>
      <c r="H127" s="4" t="s">
        <v>97</v>
      </c>
    </row>
    <row r="128" spans="1:8" ht="12.75">
      <c r="A128" s="6">
        <v>38924</v>
      </c>
      <c r="B128" s="16" t="s">
        <v>245</v>
      </c>
      <c r="C128" s="19">
        <f t="shared" si="18"/>
        <v>1.3902439024390243</v>
      </c>
      <c r="D128" s="19">
        <f t="shared" si="18"/>
        <v>0.8048780487804879</v>
      </c>
      <c r="E128" s="16">
        <f>F128+E127</f>
        <v>57</v>
      </c>
      <c r="F128" s="16">
        <v>33</v>
      </c>
      <c r="G128" s="16" t="s">
        <v>245</v>
      </c>
      <c r="H128" s="17" t="s">
        <v>224</v>
      </c>
    </row>
    <row r="129" spans="1:8" ht="12.75">
      <c r="A129" s="6">
        <v>38863</v>
      </c>
      <c r="B129" s="16" t="s">
        <v>225</v>
      </c>
      <c r="C129" s="19">
        <f t="shared" si="15"/>
        <v>0.34146341463414637</v>
      </c>
      <c r="D129" s="19">
        <f t="shared" si="16"/>
        <v>0.34146341463414637</v>
      </c>
      <c r="E129" s="16">
        <f>F129</f>
        <v>14</v>
      </c>
      <c r="F129" s="16">
        <v>14</v>
      </c>
      <c r="G129" s="16" t="s">
        <v>225</v>
      </c>
      <c r="H129" s="17" t="s">
        <v>226</v>
      </c>
    </row>
    <row r="130" spans="1:8" ht="12.75">
      <c r="A130" s="6">
        <v>38884</v>
      </c>
      <c r="B130" s="7" t="s">
        <v>252</v>
      </c>
      <c r="C130" s="9">
        <f>E130/$D$1</f>
        <v>0.2682926829268293</v>
      </c>
      <c r="D130" s="9">
        <f>F130/$D$1</f>
        <v>0.2682926829268293</v>
      </c>
      <c r="E130" s="7">
        <f>F130</f>
        <v>11</v>
      </c>
      <c r="F130" s="7">
        <v>11</v>
      </c>
      <c r="G130" s="7" t="s">
        <v>252</v>
      </c>
      <c r="H130" s="4" t="s">
        <v>174</v>
      </c>
    </row>
    <row r="131" spans="1:8" ht="13.5" thickBot="1">
      <c r="A131" s="27">
        <v>38890</v>
      </c>
      <c r="B131" s="29" t="s">
        <v>227</v>
      </c>
      <c r="C131" s="28">
        <f>E131/$D$1</f>
        <v>0.6341463414634146</v>
      </c>
      <c r="D131" s="28">
        <f>F131/$D$1</f>
        <v>0.36585365853658536</v>
      </c>
      <c r="E131" s="29">
        <f>F131+E130</f>
        <v>26</v>
      </c>
      <c r="F131" s="29">
        <v>15</v>
      </c>
      <c r="G131" s="29" t="s">
        <v>227</v>
      </c>
      <c r="H131" s="30" t="s">
        <v>228</v>
      </c>
    </row>
    <row r="132" spans="1:8" ht="13.5" thickBot="1">
      <c r="A132" s="53"/>
      <c r="B132" s="50"/>
      <c r="C132" s="48">
        <f>E132/$D$1</f>
        <v>12.414634146341463</v>
      </c>
      <c r="D132" s="48">
        <f>SUM(D111:D131)</f>
        <v>12.414634146341463</v>
      </c>
      <c r="E132" s="49">
        <f>E113+E121+E122+E123+E126+E128+E129+E131</f>
        <v>509</v>
      </c>
      <c r="F132" s="49">
        <f>SUM(F111:F131)</f>
        <v>509</v>
      </c>
      <c r="G132" s="50">
        <v>10</v>
      </c>
      <c r="H132" s="51" t="s">
        <v>81</v>
      </c>
    </row>
    <row r="133" spans="1:7" ht="12.75">
      <c r="A133"/>
      <c r="B133"/>
      <c r="C133" s="13">
        <f>C110+C101+C82+C25-(C23+C77+C108+C95)</f>
        <v>4.341463414634145</v>
      </c>
      <c r="D133"/>
      <c r="E133"/>
      <c r="F133"/>
      <c r="G133"/>
    </row>
    <row r="134" spans="1:8" ht="12.75">
      <c r="A134" s="11"/>
      <c r="B134" s="7"/>
      <c r="C134" s="5"/>
      <c r="D134" s="10"/>
      <c r="E134" s="7"/>
      <c r="F134" s="7"/>
      <c r="G134" s="7"/>
      <c r="H134" s="4"/>
    </row>
    <row r="135" spans="1:8" ht="12.75">
      <c r="A135" s="5" t="s">
        <v>133</v>
      </c>
      <c r="B135" s="5">
        <f>SUM(B8:B134)</f>
        <v>0</v>
      </c>
      <c r="C135" s="64">
        <f>C132+C110+C101+C82+C87+C61+C45+C25</f>
        <v>71.65853658536585</v>
      </c>
      <c r="D135" s="64">
        <f>D132+D110+D101+D82+D87+D61+D45+D25</f>
        <v>71.65853658536585</v>
      </c>
      <c r="E135" s="12">
        <f>E132+E110+E101+E82+E87+E61+E45+E25</f>
        <v>2938</v>
      </c>
      <c r="F135" s="12">
        <f>F132+F110+F101+F87+F82+F61+F45+F25</f>
        <v>2938</v>
      </c>
      <c r="G135" s="12">
        <f>G110+G101+G87+G82+G61+G45+G25</f>
        <v>43</v>
      </c>
      <c r="H135" s="4"/>
    </row>
    <row r="136" spans="1:8" ht="12.75">
      <c r="A136" s="7"/>
      <c r="B136" s="7" t="s">
        <v>127</v>
      </c>
      <c r="C136" s="7"/>
      <c r="D136" s="7" t="s">
        <v>260</v>
      </c>
      <c r="E136" s="7" t="s">
        <v>82</v>
      </c>
      <c r="F136" s="7" t="s">
        <v>201</v>
      </c>
      <c r="G136" s="7">
        <f>COUNTIF(G4:G110,"inc.")</f>
        <v>4</v>
      </c>
      <c r="H136" s="4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8" ht="12.75">
      <c r="A139" s="8">
        <v>38995</v>
      </c>
      <c r="B139" s="55" t="s">
        <v>237</v>
      </c>
      <c r="C139" s="28">
        <f aca="true" t="shared" si="19" ref="C139:D143">E139/$D$1</f>
        <v>0.6585365853658537</v>
      </c>
      <c r="D139" s="68">
        <f t="shared" si="19"/>
        <v>0.6585365853658537</v>
      </c>
      <c r="E139" s="55">
        <f>F139</f>
        <v>27</v>
      </c>
      <c r="F139" s="55">
        <v>27</v>
      </c>
      <c r="G139" s="55" t="s">
        <v>18</v>
      </c>
      <c r="H139" s="56" t="s">
        <v>66</v>
      </c>
    </row>
    <row r="140" spans="1:8" ht="12.75">
      <c r="A140" s="6">
        <v>39003</v>
      </c>
      <c r="B140" s="55" t="s">
        <v>23</v>
      </c>
      <c r="C140" s="68">
        <f t="shared" si="19"/>
        <v>0.573170731707317</v>
      </c>
      <c r="D140" s="68">
        <f t="shared" si="19"/>
        <v>0.573170731707317</v>
      </c>
      <c r="E140" s="55">
        <f>F140</f>
        <v>23.5</v>
      </c>
      <c r="F140" s="55">
        <f>47/2</f>
        <v>23.5</v>
      </c>
      <c r="G140" s="55" t="s">
        <v>123</v>
      </c>
      <c r="H140" s="56" t="s">
        <v>253</v>
      </c>
    </row>
    <row r="141" spans="1:8" ht="12.75">
      <c r="A141" s="6">
        <v>39015</v>
      </c>
      <c r="B141" s="55" t="s">
        <v>237</v>
      </c>
      <c r="C141" s="28">
        <f t="shared" si="19"/>
        <v>0.5365853658536586</v>
      </c>
      <c r="D141" s="68">
        <f t="shared" si="19"/>
        <v>0.5365853658536586</v>
      </c>
      <c r="E141" s="55">
        <f>F141</f>
        <v>22</v>
      </c>
      <c r="F141" s="55">
        <v>22</v>
      </c>
      <c r="G141" s="55" t="s">
        <v>18</v>
      </c>
      <c r="H141" s="56" t="s">
        <v>138</v>
      </c>
    </row>
    <row r="142" spans="1:8" ht="13.5" thickBot="1">
      <c r="A142" s="27">
        <v>39014</v>
      </c>
      <c r="B142" s="57" t="s">
        <v>237</v>
      </c>
      <c r="C142" s="28">
        <f t="shared" si="19"/>
        <v>0.7073170731707317</v>
      </c>
      <c r="D142" s="68">
        <f t="shared" si="19"/>
        <v>0.7073170731707317</v>
      </c>
      <c r="E142" s="57">
        <f>F142</f>
        <v>29</v>
      </c>
      <c r="F142" s="57">
        <v>29</v>
      </c>
      <c r="G142" s="57" t="s">
        <v>18</v>
      </c>
      <c r="H142" s="58" t="s">
        <v>139</v>
      </c>
    </row>
    <row r="143" spans="1:8" ht="13.5" thickBot="1">
      <c r="A143" s="53"/>
      <c r="B143" s="61"/>
      <c r="C143" s="48">
        <f t="shared" si="19"/>
        <v>2.475609756097561</v>
      </c>
      <c r="D143" s="69">
        <f>SUM(D139:D142)</f>
        <v>2.475609756097561</v>
      </c>
      <c r="E143" s="61">
        <f>E139+E140+E141+E142</f>
        <v>101.5</v>
      </c>
      <c r="F143" s="61">
        <f>SUM(F139:F142)</f>
        <v>101.5</v>
      </c>
      <c r="G143" s="61">
        <f>COUNTA(G139:G142)</f>
        <v>4</v>
      </c>
      <c r="H143" s="62" t="s">
        <v>111</v>
      </c>
    </row>
    <row r="144" spans="1:8" ht="12.75">
      <c r="A144" s="6">
        <v>39011</v>
      </c>
      <c r="B144" s="55" t="s">
        <v>254</v>
      </c>
      <c r="C144" s="28">
        <f aca="true" t="shared" si="20" ref="C144:D149">E144/$D$1</f>
        <v>0.43902439024390244</v>
      </c>
      <c r="D144" s="68">
        <f t="shared" si="20"/>
        <v>0.43902439024390244</v>
      </c>
      <c r="E144" s="55">
        <f>F144</f>
        <v>18</v>
      </c>
      <c r="F144" s="55">
        <v>18</v>
      </c>
      <c r="G144" s="55" t="s">
        <v>36</v>
      </c>
      <c r="H144" s="56" t="s">
        <v>31</v>
      </c>
    </row>
    <row r="145" spans="1:8" ht="12.75">
      <c r="A145" s="31">
        <v>38993</v>
      </c>
      <c r="B145" s="59" t="s">
        <v>140</v>
      </c>
      <c r="C145" s="28">
        <f t="shared" si="20"/>
        <v>0.975609756097561</v>
      </c>
      <c r="D145" s="68">
        <f t="shared" si="20"/>
        <v>0.975609756097561</v>
      </c>
      <c r="E145" s="59">
        <f>F145</f>
        <v>40</v>
      </c>
      <c r="F145" s="59">
        <v>40</v>
      </c>
      <c r="G145" s="59" t="s">
        <v>17</v>
      </c>
      <c r="H145" s="60" t="s">
        <v>141</v>
      </c>
    </row>
    <row r="146" spans="1:8" ht="12.75">
      <c r="A146" s="6">
        <v>39010</v>
      </c>
      <c r="B146" s="7" t="s">
        <v>21</v>
      </c>
      <c r="C146" s="9">
        <f t="shared" si="20"/>
        <v>0.0975609756097561</v>
      </c>
      <c r="D146" s="70">
        <f t="shared" si="20"/>
        <v>0.0975609756097561</v>
      </c>
      <c r="E146" s="7">
        <f>F146</f>
        <v>4</v>
      </c>
      <c r="F146" s="7">
        <v>4</v>
      </c>
      <c r="G146" s="7"/>
      <c r="H146" s="4" t="s">
        <v>168</v>
      </c>
    </row>
    <row r="147" spans="1:8" ht="12.75">
      <c r="A147" s="6">
        <v>39011</v>
      </c>
      <c r="B147" s="55" t="s">
        <v>21</v>
      </c>
      <c r="C147" s="28">
        <f t="shared" si="20"/>
        <v>0.5853658536585366</v>
      </c>
      <c r="D147" s="68">
        <f t="shared" si="20"/>
        <v>0.4878048780487805</v>
      </c>
      <c r="E147" s="55">
        <f>E146+F147</f>
        <v>24</v>
      </c>
      <c r="F147" s="55">
        <v>20</v>
      </c>
      <c r="G147" s="55" t="s">
        <v>123</v>
      </c>
      <c r="H147" s="56" t="s">
        <v>26</v>
      </c>
    </row>
    <row r="148" spans="1:8" ht="12.75">
      <c r="A148" s="6">
        <v>39014</v>
      </c>
      <c r="B148" s="7" t="s">
        <v>21</v>
      </c>
      <c r="C148" s="9">
        <f t="shared" si="20"/>
        <v>0.5609756097560976</v>
      </c>
      <c r="D148" s="70">
        <f t="shared" si="20"/>
        <v>0.5609756097560976</v>
      </c>
      <c r="E148" s="7">
        <f>F148</f>
        <v>23</v>
      </c>
      <c r="F148" s="7">
        <v>23</v>
      </c>
      <c r="G148" s="7"/>
      <c r="H148" s="4" t="s">
        <v>124</v>
      </c>
    </row>
    <row r="149" spans="1:8" ht="13.5" thickBot="1">
      <c r="A149" s="27">
        <v>39016</v>
      </c>
      <c r="B149" s="57" t="s">
        <v>21</v>
      </c>
      <c r="C149" s="28">
        <f t="shared" si="20"/>
        <v>0.7317073170731707</v>
      </c>
      <c r="D149" s="68">
        <f t="shared" si="20"/>
        <v>0.17073170731707318</v>
      </c>
      <c r="E149" s="55">
        <f>E148+F149</f>
        <v>30</v>
      </c>
      <c r="F149" s="57">
        <v>7</v>
      </c>
      <c r="G149" s="57" t="s">
        <v>123</v>
      </c>
      <c r="H149" s="58" t="s">
        <v>28</v>
      </c>
    </row>
    <row r="150" spans="1:8" ht="13.5" thickBot="1">
      <c r="A150" s="53"/>
      <c r="B150" s="61"/>
      <c r="C150" s="48">
        <f>E150/$D$1</f>
        <v>2.731707317073171</v>
      </c>
      <c r="D150" s="69">
        <f>SUM(D144:D149)</f>
        <v>2.731707317073171</v>
      </c>
      <c r="E150" s="61">
        <f>E144+E145+E147+E149</f>
        <v>112</v>
      </c>
      <c r="F150" s="61">
        <f>SUM(F144:F149)</f>
        <v>112</v>
      </c>
      <c r="G150" s="61">
        <f>COUNTA(G144:G149)</f>
        <v>4</v>
      </c>
      <c r="H150" s="62" t="s">
        <v>116</v>
      </c>
    </row>
    <row r="151" spans="1:8" ht="12.75">
      <c r="A151" s="6">
        <v>39017</v>
      </c>
      <c r="B151" s="7" t="s">
        <v>84</v>
      </c>
      <c r="C151" s="9">
        <f>E151/$D$1</f>
        <v>0.4146341463414634</v>
      </c>
      <c r="D151" s="70">
        <f>F151/$D$1</f>
        <v>0.4146341463414634</v>
      </c>
      <c r="E151" s="7">
        <f>F151</f>
        <v>17</v>
      </c>
      <c r="F151" s="7">
        <v>17</v>
      </c>
      <c r="G151" s="7"/>
      <c r="H151" s="4" t="s">
        <v>34</v>
      </c>
    </row>
    <row r="152" spans="1:8" ht="12.75">
      <c r="A152" s="6">
        <v>39018</v>
      </c>
      <c r="B152" s="55" t="s">
        <v>142</v>
      </c>
      <c r="C152" s="28">
        <f aca="true" t="shared" si="21" ref="C152:D154">E152/$D$1</f>
        <v>1.4390243902439024</v>
      </c>
      <c r="D152" s="68">
        <f t="shared" si="21"/>
        <v>1.024390243902439</v>
      </c>
      <c r="E152" s="55">
        <f>E151+F152</f>
        <v>59</v>
      </c>
      <c r="F152" s="55">
        <v>42</v>
      </c>
      <c r="G152" s="55" t="s">
        <v>1</v>
      </c>
      <c r="H152" s="56" t="s">
        <v>33</v>
      </c>
    </row>
    <row r="153" spans="1:8" ht="13.5" thickBot="1">
      <c r="A153" s="6">
        <v>39016</v>
      </c>
      <c r="B153" s="55" t="s">
        <v>143</v>
      </c>
      <c r="C153" s="28">
        <f t="shared" si="21"/>
        <v>0.1951219512195122</v>
      </c>
      <c r="D153" s="68">
        <f t="shared" si="21"/>
        <v>0.1951219512195122</v>
      </c>
      <c r="E153" s="55">
        <f>F153</f>
        <v>8</v>
      </c>
      <c r="F153" s="55">
        <v>8</v>
      </c>
      <c r="G153" s="55" t="s">
        <v>18</v>
      </c>
      <c r="H153" s="17" t="s">
        <v>67</v>
      </c>
    </row>
    <row r="154" spans="1:8" ht="13.5" thickBot="1">
      <c r="A154" s="53"/>
      <c r="B154" s="61"/>
      <c r="C154" s="48">
        <f t="shared" si="21"/>
        <v>1.6341463414634145</v>
      </c>
      <c r="D154" s="69">
        <f>SUM(D151:D153)</f>
        <v>1.6341463414634145</v>
      </c>
      <c r="E154" s="61">
        <f>E152+E153</f>
        <v>67</v>
      </c>
      <c r="F154" s="61">
        <f>SUM(F151:F153)</f>
        <v>67</v>
      </c>
      <c r="G154" s="61">
        <f>COUNTA(G151:G153)</f>
        <v>2</v>
      </c>
      <c r="H154" s="62" t="s">
        <v>262</v>
      </c>
    </row>
    <row r="155" spans="1:8" ht="13.5" thickBot="1">
      <c r="A155" s="6">
        <v>39015</v>
      </c>
      <c r="B155" s="55" t="s">
        <v>144</v>
      </c>
      <c r="C155" s="28">
        <f>E155/$D$1</f>
        <v>0.5853658536585366</v>
      </c>
      <c r="D155" s="68">
        <f>F155/$D$1</f>
        <v>0.5853658536585366</v>
      </c>
      <c r="E155" s="55">
        <f>F155</f>
        <v>24</v>
      </c>
      <c r="F155" s="55">
        <v>24</v>
      </c>
      <c r="G155" s="55" t="s">
        <v>68</v>
      </c>
      <c r="H155" s="56" t="s">
        <v>145</v>
      </c>
    </row>
    <row r="156" spans="1:8" ht="13.5" thickBot="1">
      <c r="A156" s="53"/>
      <c r="B156" s="61"/>
      <c r="C156" s="48">
        <f aca="true" t="shared" si="22" ref="C156:C161">E156/$D$1</f>
        <v>0.5853658536585366</v>
      </c>
      <c r="D156" s="69">
        <f>SUM(D155)</f>
        <v>0.5853658536585366</v>
      </c>
      <c r="E156" s="61">
        <f>E155</f>
        <v>24</v>
      </c>
      <c r="F156" s="61">
        <f>SUM(F155)</f>
        <v>24</v>
      </c>
      <c r="G156" s="61">
        <f>COUNTA(G155)</f>
        <v>1</v>
      </c>
      <c r="H156" s="62" t="s">
        <v>85</v>
      </c>
    </row>
    <row r="157" spans="1:8" ht="12.75">
      <c r="A157" s="6">
        <v>39007</v>
      </c>
      <c r="B157" s="7" t="s">
        <v>63</v>
      </c>
      <c r="C157" s="9">
        <f t="shared" si="22"/>
        <v>0.7804878048780488</v>
      </c>
      <c r="D157" s="70">
        <f>F157/$D$1</f>
        <v>0.7804878048780488</v>
      </c>
      <c r="E157" s="7">
        <f>F157</f>
        <v>32</v>
      </c>
      <c r="F157" s="7">
        <v>32</v>
      </c>
      <c r="G157" s="7"/>
      <c r="H157" s="4" t="s">
        <v>64</v>
      </c>
    </row>
    <row r="158" spans="1:8" ht="12.75">
      <c r="A158" s="6">
        <v>39008</v>
      </c>
      <c r="B158" s="7" t="s">
        <v>65</v>
      </c>
      <c r="C158" s="9">
        <f t="shared" si="22"/>
        <v>1.7317073170731707</v>
      </c>
      <c r="D158" s="70">
        <f>F158/$D$1</f>
        <v>0.9512195121951219</v>
      </c>
      <c r="E158" s="7">
        <f>E157+F158</f>
        <v>71</v>
      </c>
      <c r="F158" s="7">
        <v>39</v>
      </c>
      <c r="G158" s="7"/>
      <c r="H158" s="4" t="s">
        <v>162</v>
      </c>
    </row>
    <row r="159" spans="1:8" ht="13.5" thickBot="1">
      <c r="A159" s="6">
        <v>39009</v>
      </c>
      <c r="B159" s="55" t="s">
        <v>146</v>
      </c>
      <c r="C159" s="28">
        <f t="shared" si="22"/>
        <v>2.4878048780487805</v>
      </c>
      <c r="D159" s="68">
        <f>F159/$D$1</f>
        <v>0.7560975609756098</v>
      </c>
      <c r="E159" s="55">
        <f>E158+F159</f>
        <v>102</v>
      </c>
      <c r="F159" s="55">
        <v>31</v>
      </c>
      <c r="G159" s="55" t="s">
        <v>173</v>
      </c>
      <c r="H159" s="56" t="s">
        <v>163</v>
      </c>
    </row>
    <row r="160" spans="1:8" ht="13.5" thickBot="1">
      <c r="A160" s="53"/>
      <c r="B160" s="61"/>
      <c r="C160" s="48">
        <f t="shared" si="22"/>
        <v>2.4878048780487805</v>
      </c>
      <c r="D160" s="69">
        <f>SUM(D157:D159)</f>
        <v>2.4878048780487805</v>
      </c>
      <c r="E160" s="61">
        <f>E159</f>
        <v>102</v>
      </c>
      <c r="F160" s="61">
        <f>SUM(F157:F159)</f>
        <v>102</v>
      </c>
      <c r="G160" s="61">
        <f>COUNTA(G157:G159)</f>
        <v>1</v>
      </c>
      <c r="H160" s="62" t="s">
        <v>115</v>
      </c>
    </row>
    <row r="161" spans="1:8" ht="12.75">
      <c r="A161" s="6">
        <v>39002</v>
      </c>
      <c r="B161" s="7" t="s">
        <v>164</v>
      </c>
      <c r="C161" s="9">
        <f t="shared" si="22"/>
        <v>0.5609756097560976</v>
      </c>
      <c r="D161" s="70">
        <f>F161/$D$1</f>
        <v>0.5609756097560976</v>
      </c>
      <c r="E161" s="7">
        <f>F161</f>
        <v>23</v>
      </c>
      <c r="F161" s="7">
        <v>23</v>
      </c>
      <c r="G161" s="7"/>
      <c r="H161" s="4" t="s">
        <v>69</v>
      </c>
    </row>
    <row r="162" spans="1:8" ht="12.75">
      <c r="A162" s="6">
        <v>39004</v>
      </c>
      <c r="B162" s="55" t="s">
        <v>167</v>
      </c>
      <c r="C162" s="28">
        <f aca="true" t="shared" si="23" ref="C162:D164">E162/$D$1</f>
        <v>1.2926829268292683</v>
      </c>
      <c r="D162" s="68">
        <f t="shared" si="23"/>
        <v>0.7317073170731707</v>
      </c>
      <c r="E162" s="55">
        <f>E161+F162</f>
        <v>53</v>
      </c>
      <c r="F162" s="55">
        <v>30</v>
      </c>
      <c r="G162" s="55" t="s">
        <v>123</v>
      </c>
      <c r="H162" s="56" t="s">
        <v>70</v>
      </c>
    </row>
    <row r="163" spans="1:8" ht="12.75">
      <c r="A163" s="8">
        <v>38994</v>
      </c>
      <c r="B163" s="55" t="s">
        <v>147</v>
      </c>
      <c r="C163" s="28">
        <f t="shared" si="23"/>
        <v>0.6097560975609756</v>
      </c>
      <c r="D163" s="68">
        <f t="shared" si="23"/>
        <v>0.6097560975609756</v>
      </c>
      <c r="E163" s="55">
        <f>F163</f>
        <v>25</v>
      </c>
      <c r="F163" s="55">
        <v>25</v>
      </c>
      <c r="G163" s="55" t="s">
        <v>123</v>
      </c>
      <c r="H163" s="56" t="s">
        <v>148</v>
      </c>
    </row>
    <row r="164" spans="1:8" ht="12.75">
      <c r="A164" s="8">
        <v>38996</v>
      </c>
      <c r="B164" s="55" t="s">
        <v>165</v>
      </c>
      <c r="C164" s="28">
        <f t="shared" si="23"/>
        <v>0.4878048780487805</v>
      </c>
      <c r="D164" s="68">
        <f t="shared" si="23"/>
        <v>0.4878048780487805</v>
      </c>
      <c r="E164" s="55">
        <f>F164</f>
        <v>20</v>
      </c>
      <c r="F164" s="55">
        <v>20</v>
      </c>
      <c r="G164" s="55" t="s">
        <v>123</v>
      </c>
      <c r="H164" s="56" t="s">
        <v>149</v>
      </c>
    </row>
    <row r="165" spans="1:8" ht="12.75">
      <c r="A165" s="8">
        <v>38997</v>
      </c>
      <c r="B165" s="7" t="s">
        <v>165</v>
      </c>
      <c r="C165" s="9">
        <f>E165/$D$1</f>
        <v>0.6829268292682927</v>
      </c>
      <c r="D165" s="70">
        <f>F165/$D$1</f>
        <v>0.6829268292682927</v>
      </c>
      <c r="E165" s="7">
        <f>F165</f>
        <v>28</v>
      </c>
      <c r="F165" s="7">
        <v>28</v>
      </c>
      <c r="G165" s="7"/>
      <c r="H165" s="4" t="s">
        <v>166</v>
      </c>
    </row>
    <row r="166" spans="1:8" ht="12.75">
      <c r="A166" s="6">
        <v>39016</v>
      </c>
      <c r="B166" s="55" t="s">
        <v>167</v>
      </c>
      <c r="C166" s="28">
        <f aca="true" t="shared" si="24" ref="C166:D170">E166/$D$1</f>
        <v>0.8292682926829268</v>
      </c>
      <c r="D166" s="68">
        <f t="shared" si="24"/>
        <v>0.14634146341463414</v>
      </c>
      <c r="E166" s="55">
        <f>E165+F166</f>
        <v>34</v>
      </c>
      <c r="F166" s="55">
        <v>6</v>
      </c>
      <c r="G166" s="55" t="s">
        <v>18</v>
      </c>
      <c r="H166" s="56" t="s">
        <v>58</v>
      </c>
    </row>
    <row r="167" spans="1:8" ht="12.75">
      <c r="A167" s="6">
        <v>39003</v>
      </c>
      <c r="B167" s="55" t="s">
        <v>24</v>
      </c>
      <c r="C167" s="28">
        <f t="shared" si="24"/>
        <v>0.573170731707317</v>
      </c>
      <c r="D167" s="68">
        <f t="shared" si="24"/>
        <v>0.573170731707317</v>
      </c>
      <c r="E167" s="55">
        <f>F167</f>
        <v>23.5</v>
      </c>
      <c r="F167" s="55">
        <f>47/2</f>
        <v>23.5</v>
      </c>
      <c r="G167" s="55" t="s">
        <v>123</v>
      </c>
      <c r="H167" s="56" t="s">
        <v>253</v>
      </c>
    </row>
    <row r="168" spans="1:8" ht="12.75">
      <c r="A168" s="6">
        <v>39004</v>
      </c>
      <c r="B168" s="55" t="s">
        <v>167</v>
      </c>
      <c r="C168" s="28">
        <f t="shared" si="24"/>
        <v>0.4146341463414634</v>
      </c>
      <c r="D168" s="68">
        <f t="shared" si="24"/>
        <v>0.4146341463414634</v>
      </c>
      <c r="E168" s="55">
        <f>F168</f>
        <v>17</v>
      </c>
      <c r="F168" s="55">
        <v>17</v>
      </c>
      <c r="G168" s="55" t="s">
        <v>18</v>
      </c>
      <c r="H168" s="17" t="s">
        <v>35</v>
      </c>
    </row>
    <row r="169" spans="1:8" ht="12.75">
      <c r="A169" s="8">
        <v>38995</v>
      </c>
      <c r="B169" s="55" t="s">
        <v>59</v>
      </c>
      <c r="C169" s="28">
        <f t="shared" si="24"/>
        <v>0.5365853658536586</v>
      </c>
      <c r="D169" s="68">
        <f t="shared" si="24"/>
        <v>0.5365853658536586</v>
      </c>
      <c r="E169" s="55">
        <f>F169</f>
        <v>22</v>
      </c>
      <c r="F169" s="55">
        <v>22</v>
      </c>
      <c r="G169" s="55" t="s">
        <v>123</v>
      </c>
      <c r="H169" s="56" t="s">
        <v>60</v>
      </c>
    </row>
    <row r="170" spans="1:8" ht="12.75">
      <c r="A170" s="8">
        <v>38997</v>
      </c>
      <c r="B170" s="55" t="s">
        <v>61</v>
      </c>
      <c r="C170" s="28">
        <f t="shared" si="24"/>
        <v>0.4634146341463415</v>
      </c>
      <c r="D170" s="68">
        <f t="shared" si="24"/>
        <v>0.4634146341463415</v>
      </c>
      <c r="E170" s="55">
        <f>F170</f>
        <v>19</v>
      </c>
      <c r="F170" s="55">
        <v>19</v>
      </c>
      <c r="G170" s="55" t="s">
        <v>18</v>
      </c>
      <c r="H170" s="56" t="s">
        <v>62</v>
      </c>
    </row>
    <row r="171" spans="1:8" ht="12.75">
      <c r="A171" s="6">
        <v>39010</v>
      </c>
      <c r="B171" s="55" t="s">
        <v>22</v>
      </c>
      <c r="C171" s="28">
        <f>E171/$D$1</f>
        <v>0.6829268292682927</v>
      </c>
      <c r="D171" s="68">
        <f>F171/$D$1</f>
        <v>0.6829268292682927</v>
      </c>
      <c r="E171" s="55">
        <f>F171</f>
        <v>28</v>
      </c>
      <c r="F171" s="55">
        <v>28</v>
      </c>
      <c r="G171" s="55" t="s">
        <v>123</v>
      </c>
      <c r="H171" s="56" t="s">
        <v>27</v>
      </c>
    </row>
    <row r="172" spans="1:8" ht="12.75">
      <c r="A172" s="65"/>
      <c r="B172" s="66"/>
      <c r="C172" s="75">
        <f>E172/$D$1</f>
        <v>5.890243902439025</v>
      </c>
      <c r="D172" s="71">
        <f>SUM(D161:D171)</f>
        <v>5.890243902439025</v>
      </c>
      <c r="E172" s="66">
        <f>E162+E163+E164+E166+E167+E168+E169+E170+E171</f>
        <v>241.5</v>
      </c>
      <c r="F172" s="66">
        <f>SUM(F161:F171)</f>
        <v>241.5</v>
      </c>
      <c r="G172" s="66">
        <f>COUNTA(G161:G171)</f>
        <v>9</v>
      </c>
      <c r="H172" s="67" t="s">
        <v>114</v>
      </c>
    </row>
    <row r="173" spans="1:8" ht="12.75">
      <c r="A173" s="52">
        <v>38994</v>
      </c>
      <c r="B173" s="32" t="s">
        <v>125</v>
      </c>
      <c r="C173" s="33">
        <f aca="true" t="shared" si="25" ref="C173:D175">E173/$D$1</f>
        <v>0.21951219512195122</v>
      </c>
      <c r="D173" s="72">
        <f t="shared" si="25"/>
        <v>0.21951219512195122</v>
      </c>
      <c r="E173" s="32">
        <f>F173</f>
        <v>9</v>
      </c>
      <c r="F173" s="32">
        <v>9</v>
      </c>
      <c r="G173" s="32"/>
      <c r="H173" s="34" t="s">
        <v>42</v>
      </c>
    </row>
    <row r="174" spans="1:8" ht="12.75">
      <c r="A174" s="6">
        <v>39010</v>
      </c>
      <c r="B174" s="7" t="s">
        <v>125</v>
      </c>
      <c r="C174" s="9">
        <f t="shared" si="25"/>
        <v>0.6829268292682927</v>
      </c>
      <c r="D174" s="70">
        <f t="shared" si="25"/>
        <v>0.4634146341463415</v>
      </c>
      <c r="E174" s="7">
        <f>E173+F174</f>
        <v>28</v>
      </c>
      <c r="F174" s="7">
        <v>19</v>
      </c>
      <c r="G174" s="7"/>
      <c r="H174" s="4" t="s">
        <v>43</v>
      </c>
    </row>
    <row r="175" spans="1:8" ht="12.75">
      <c r="A175" s="6">
        <v>39011</v>
      </c>
      <c r="B175" s="7" t="s">
        <v>44</v>
      </c>
      <c r="C175" s="9">
        <f t="shared" si="25"/>
        <v>0.926829268292683</v>
      </c>
      <c r="D175" s="70">
        <f t="shared" si="25"/>
        <v>0.24390243902439024</v>
      </c>
      <c r="E175" s="7">
        <f>E174+F175</f>
        <v>38</v>
      </c>
      <c r="F175" s="7">
        <v>10</v>
      </c>
      <c r="G175" s="7"/>
      <c r="H175" s="4" t="s">
        <v>45</v>
      </c>
    </row>
    <row r="176" spans="1:8" ht="13.5" thickBot="1">
      <c r="A176" s="6">
        <v>39016</v>
      </c>
      <c r="B176" s="55" t="s">
        <v>29</v>
      </c>
      <c r="C176" s="28">
        <f aca="true" t="shared" si="26" ref="C176:D186">E176/$D$1</f>
        <v>1.2926829268292683</v>
      </c>
      <c r="D176" s="68">
        <f>F176/$D$1</f>
        <v>0.36585365853658536</v>
      </c>
      <c r="E176" s="55">
        <f>E175+F176</f>
        <v>53</v>
      </c>
      <c r="F176" s="55">
        <v>15</v>
      </c>
      <c r="G176" s="55" t="s">
        <v>73</v>
      </c>
      <c r="H176" s="56" t="s">
        <v>30</v>
      </c>
    </row>
    <row r="177" spans="1:8" ht="13.5" thickBot="1">
      <c r="A177" s="53"/>
      <c r="B177" s="61"/>
      <c r="C177" s="48">
        <f>E177/$D$1</f>
        <v>7.182926829268292</v>
      </c>
      <c r="D177" s="69">
        <f>D172+SUM(D173:D176)</f>
        <v>7.182926829268293</v>
      </c>
      <c r="E177" s="61">
        <f>E172+E176</f>
        <v>294.5</v>
      </c>
      <c r="F177" s="61">
        <f>F172+SUM(F173:F176)</f>
        <v>294.5</v>
      </c>
      <c r="G177" s="61">
        <f>G172+COUNTA(G173:G176)</f>
        <v>10</v>
      </c>
      <c r="H177" s="62" t="s">
        <v>113</v>
      </c>
    </row>
    <row r="178" spans="1:8" ht="12.75">
      <c r="A178" s="8">
        <v>38996</v>
      </c>
      <c r="B178" s="55" t="s">
        <v>32</v>
      </c>
      <c r="C178" s="28">
        <f t="shared" si="26"/>
        <v>0.6585365853658537</v>
      </c>
      <c r="D178" s="68">
        <f t="shared" si="26"/>
        <v>0.6585365853658537</v>
      </c>
      <c r="E178" s="55">
        <f>F178</f>
        <v>27</v>
      </c>
      <c r="F178" s="55">
        <v>27</v>
      </c>
      <c r="G178" s="55" t="s">
        <v>37</v>
      </c>
      <c r="H178" s="56" t="s">
        <v>108</v>
      </c>
    </row>
    <row r="179" spans="1:8" ht="13.5" thickBot="1">
      <c r="A179" s="6">
        <v>39002</v>
      </c>
      <c r="B179" s="55" t="s">
        <v>109</v>
      </c>
      <c r="C179" s="28">
        <f t="shared" si="26"/>
        <v>0.2682926829268293</v>
      </c>
      <c r="D179" s="68">
        <f t="shared" si="26"/>
        <v>0.2682926829268293</v>
      </c>
      <c r="E179" s="55">
        <f>F179</f>
        <v>11</v>
      </c>
      <c r="F179" s="55">
        <v>11</v>
      </c>
      <c r="G179" s="55" t="s">
        <v>57</v>
      </c>
      <c r="H179" s="56" t="s">
        <v>110</v>
      </c>
    </row>
    <row r="180" spans="1:8" ht="13.5" thickBot="1">
      <c r="A180" s="53"/>
      <c r="B180" s="61"/>
      <c r="C180" s="48">
        <f t="shared" si="26"/>
        <v>0.926829268292683</v>
      </c>
      <c r="D180" s="69">
        <f>SUM(D178:D179)</f>
        <v>0.926829268292683</v>
      </c>
      <c r="E180" s="61">
        <f>E178+E179</f>
        <v>38</v>
      </c>
      <c r="F180" s="61">
        <f>SUM(F178:F179)</f>
        <v>38</v>
      </c>
      <c r="G180" s="61">
        <f>COUNTA(G178:G179)</f>
        <v>2</v>
      </c>
      <c r="H180" s="62" t="s">
        <v>238</v>
      </c>
    </row>
    <row r="181" spans="1:8" ht="12.75">
      <c r="A181" s="6">
        <v>39000</v>
      </c>
      <c r="B181" s="7" t="s">
        <v>177</v>
      </c>
      <c r="C181" s="9">
        <f t="shared" si="26"/>
        <v>0.975609756097561</v>
      </c>
      <c r="D181" s="70">
        <f t="shared" si="26"/>
        <v>0.975609756097561</v>
      </c>
      <c r="E181" s="7">
        <f>F181</f>
        <v>40</v>
      </c>
      <c r="F181" s="7">
        <v>40</v>
      </c>
      <c r="G181" s="7"/>
      <c r="H181" s="4" t="s">
        <v>46</v>
      </c>
    </row>
    <row r="182" spans="1:8" ht="12.75">
      <c r="A182" s="6">
        <v>39001</v>
      </c>
      <c r="B182" s="7" t="s">
        <v>177</v>
      </c>
      <c r="C182" s="9">
        <f t="shared" si="26"/>
        <v>2.097560975609756</v>
      </c>
      <c r="D182" s="70">
        <f t="shared" si="26"/>
        <v>1.1219512195121952</v>
      </c>
      <c r="E182" s="7">
        <f>E181+F182</f>
        <v>86</v>
      </c>
      <c r="F182" s="7">
        <v>46</v>
      </c>
      <c r="G182" s="7"/>
      <c r="H182" s="4" t="s">
        <v>47</v>
      </c>
    </row>
    <row r="183" spans="1:8" ht="13.5" thickBot="1">
      <c r="A183" s="6">
        <v>39002</v>
      </c>
      <c r="B183" s="7" t="s">
        <v>177</v>
      </c>
      <c r="C183" s="9">
        <f t="shared" si="26"/>
        <v>2.317073170731707</v>
      </c>
      <c r="D183" s="70">
        <f t="shared" si="26"/>
        <v>0.21951219512195122</v>
      </c>
      <c r="E183" s="55">
        <f>E182+F183</f>
        <v>95</v>
      </c>
      <c r="F183" s="7">
        <v>9</v>
      </c>
      <c r="G183" s="7"/>
      <c r="H183" s="4" t="s">
        <v>48</v>
      </c>
    </row>
    <row r="184" spans="1:8" ht="13.5" thickBot="1">
      <c r="A184" s="53"/>
      <c r="B184" s="61"/>
      <c r="C184" s="48">
        <f t="shared" si="26"/>
        <v>2.317073170731707</v>
      </c>
      <c r="D184" s="69">
        <f>SUM(D181:D183)</f>
        <v>2.3170731707317076</v>
      </c>
      <c r="E184" s="61">
        <f>E183</f>
        <v>95</v>
      </c>
      <c r="F184" s="61">
        <f>SUM(F181:F183)</f>
        <v>95</v>
      </c>
      <c r="G184" s="61">
        <v>1</v>
      </c>
      <c r="H184" s="62" t="s">
        <v>117</v>
      </c>
    </row>
    <row r="185" spans="1:8" ht="13.5" thickBot="1">
      <c r="A185" s="11"/>
      <c r="B185" s="7"/>
      <c r="C185" s="5"/>
      <c r="D185" s="73"/>
      <c r="E185" s="7"/>
      <c r="F185" s="7"/>
      <c r="G185" s="7"/>
      <c r="H185" s="4"/>
    </row>
    <row r="186" spans="1:8" ht="13.5" thickBot="1">
      <c r="A186" s="5" t="s">
        <v>133</v>
      </c>
      <c r="B186" s="5">
        <f>SUM(B139:B185)</f>
        <v>0</v>
      </c>
      <c r="C186" s="48">
        <f t="shared" si="26"/>
        <v>20.341463414634145</v>
      </c>
      <c r="D186" s="74">
        <f>D143+D150+D154+D156+D160+D177+D180+D184</f>
        <v>20.341463414634145</v>
      </c>
      <c r="E186" s="74">
        <f>E143+E150+E154+E156+E160+E177+E180+E184</f>
        <v>834</v>
      </c>
      <c r="F186" s="74">
        <f>F143+F150+F154+F156+F160+F177+F180+F184</f>
        <v>834</v>
      </c>
      <c r="G186" s="5">
        <f>G143+G150+G154+G156+G160+G177+G180</f>
        <v>24</v>
      </c>
      <c r="H186" s="4"/>
    </row>
    <row r="187" spans="1:8" ht="12.75">
      <c r="A187" s="7"/>
      <c r="B187" s="7" t="s">
        <v>127</v>
      </c>
      <c r="C187" s="7" t="s">
        <v>112</v>
      </c>
      <c r="D187" s="7" t="s">
        <v>112</v>
      </c>
      <c r="E187" s="7" t="s">
        <v>137</v>
      </c>
      <c r="F187" s="7" t="s">
        <v>201</v>
      </c>
      <c r="G187" s="7">
        <f>COUNTIF(G139:G184,"inc.")</f>
        <v>3</v>
      </c>
      <c r="H187" s="4"/>
    </row>
    <row r="189" ht="12.75">
      <c r="D189" s="76"/>
    </row>
  </sheetData>
  <printOptions/>
  <pageMargins left="0.75" right="0.75" top="1" bottom="1" header="0.5" footer="0.5"/>
  <pageSetup orientation="landscape" paperSize="9" scale="75"/>
  <headerFooter alignWithMargins="0">
    <oddHeader>&amp;C&amp;"Geneva,Bold"&amp;18NSTX FY09 Daily Run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Support</dc:creator>
  <cp:keywords/>
  <dc:description/>
  <cp:lastModifiedBy>Eric D. Fredrickson</cp:lastModifiedBy>
  <cp:lastPrinted>2010-04-02T18:03:07Z</cp:lastPrinted>
  <dcterms:created xsi:type="dcterms:W3CDTF">2004-02-23T19:00:07Z</dcterms:created>
  <dcterms:modified xsi:type="dcterms:W3CDTF">2011-03-10T14:13:47Z</dcterms:modified>
  <cp:category/>
  <cp:version/>
  <cp:contentType/>
  <cp:contentStatus/>
</cp:coreProperties>
</file>