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780" windowWidth="12500" windowHeight="10220" tabRatio="500" activeTab="0"/>
  </bookViews>
  <sheets>
    <sheet name="Halo-Disruption Forces.xls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<sst xmlns="http://schemas.openxmlformats.org/spreadsheetml/2006/main" count="79" uniqueCount="46">
  <si>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Inner Wall</t>
  </si>
  <si>
    <t>IBD</t>
  </si>
  <si>
    <t>OBD</t>
  </si>
  <si>
    <t>Sec Plate</t>
  </si>
  <si>
    <t>Pri Plate</t>
  </si>
  <si>
    <t>Poloidal Halo...</t>
  </si>
  <si>
    <t>Ip</t>
  </si>
  <si>
    <t>Amp</t>
  </si>
  <si>
    <t>k</t>
  </si>
  <si>
    <t>peaking</t>
  </si>
  <si>
    <t>#segment</t>
  </si>
  <si>
    <t>Ipoloidal</t>
  </si>
  <si>
    <t>R1</t>
  </si>
  <si>
    <t>m</t>
  </si>
  <si>
    <t>Z1</t>
  </si>
  <si>
    <t>R2</t>
  </si>
  <si>
    <t>Z2</t>
  </si>
  <si>
    <t>Theta</t>
  </si>
  <si>
    <t>degrees</t>
  </si>
  <si>
    <t>Ravg</t>
  </si>
  <si>
    <t>R0</t>
  </si>
  <si>
    <t>Bt(R0)</t>
  </si>
  <si>
    <t>T</t>
  </si>
  <si>
    <t>Bt(Ravg)</t>
  </si>
  <si>
    <t>L poloidal</t>
  </si>
  <si>
    <t>Fnormal/segment</t>
  </si>
  <si>
    <t>N</t>
  </si>
  <si>
    <t>lbs</t>
  </si>
  <si>
    <t>Fradial/segment</t>
  </si>
  <si>
    <t>Fvertical/segment</t>
  </si>
  <si>
    <t xml:space="preserve"> </t>
  </si>
  <si>
    <t>Disruption (Toroidal Halo)...</t>
  </si>
  <si>
    <t>Itoroidal</t>
  </si>
  <si>
    <t>Br</t>
  </si>
  <si>
    <t>Bv</t>
  </si>
  <si>
    <t>L toroidal</t>
  </si>
  <si>
    <t>Moments...</t>
  </si>
  <si>
    <t>Sec Plate Flex</t>
  </si>
  <si>
    <t>Pri Plate Flex</t>
  </si>
  <si>
    <t>Sec Plate Toroidal Gap</t>
  </si>
  <si>
    <t>Pri Plate Toroidal Gap</t>
  </si>
  <si>
    <t>Ir</t>
  </si>
  <si>
    <t>Iv</t>
  </si>
  <si>
    <t>R</t>
  </si>
  <si>
    <t>Bt(R)</t>
  </si>
  <si>
    <t>F/segment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</si>
</sst>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pane ySplit="840" topLeftCell="BM8" activePane="bottomLeft" state="split"/>
      <selection pane="topLeft" activeCell="E1" sqref="E1:E16384"/>
      <selection pane="bottomLeft" activeCell="C34" sqref="C34"/>
    </sheetView>
  </sheetViews>
  <sheetFormatPr defaultColWidth="11.00390625" defaultRowHeight="12.75"/>
  <cols>
    <col min="1" max="1" width="13.875" style="0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ht="12.75">
      <c r="A2" s="3" t="s">
        <v>5</v>
      </c>
    </row>
    <row r="3" spans="1:7" ht="12.75">
      <c r="A3" t="s">
        <v>6</v>
      </c>
      <c r="B3" s="1">
        <v>1000000</v>
      </c>
      <c r="C3" s="1">
        <v>1000000</v>
      </c>
      <c r="D3" s="1">
        <v>1000000</v>
      </c>
      <c r="E3" s="1">
        <v>1000000</v>
      </c>
      <c r="F3" s="1">
        <v>1000000</v>
      </c>
      <c r="G3" t="s">
        <v>7</v>
      </c>
    </row>
    <row r="4" spans="1:6" ht="12.75">
      <c r="A4" t="s">
        <v>8</v>
      </c>
      <c r="B4" s="2">
        <v>0.1</v>
      </c>
      <c r="C4" s="2">
        <v>0.1</v>
      </c>
      <c r="D4" s="2">
        <v>0.1</v>
      </c>
      <c r="E4" s="2">
        <v>0.1</v>
      </c>
      <c r="F4" s="2">
        <v>0.1</v>
      </c>
    </row>
    <row r="5" spans="1:6" ht="12.75">
      <c r="A5" t="s">
        <v>9</v>
      </c>
      <c r="B5" s="2">
        <v>2</v>
      </c>
      <c r="C5" s="2">
        <v>2</v>
      </c>
      <c r="D5" s="2">
        <v>2</v>
      </c>
      <c r="E5" s="2">
        <v>2</v>
      </c>
      <c r="F5" s="2">
        <v>2</v>
      </c>
    </row>
    <row r="6" spans="1:6" ht="12.75">
      <c r="A6" t="s">
        <v>10</v>
      </c>
      <c r="B6" s="2">
        <v>24</v>
      </c>
      <c r="C6" s="2">
        <v>24</v>
      </c>
      <c r="D6" s="2">
        <v>48</v>
      </c>
      <c r="E6" s="2">
        <v>12</v>
      </c>
      <c r="F6" s="2">
        <v>12</v>
      </c>
    </row>
    <row r="7" spans="1:7" ht="12.75">
      <c r="A7" t="s">
        <v>11</v>
      </c>
      <c r="B7" s="2">
        <f>B3*B4/B6*B5</f>
        <v>8333.333333333334</v>
      </c>
      <c r="C7" s="2">
        <f>C3*C4/C6*C5</f>
        <v>8333.333333333334</v>
      </c>
      <c r="D7" s="2">
        <f>D3*D4/D6*D5</f>
        <v>4166.666666666667</v>
      </c>
      <c r="E7" s="2">
        <f>E3*E4/E6*E5</f>
        <v>16666.666666666668</v>
      </c>
      <c r="F7" s="2">
        <f>F3*F4/F6*F5</f>
        <v>16666.666666666668</v>
      </c>
      <c r="G7" t="s">
        <v>7</v>
      </c>
    </row>
    <row r="8" spans="1:7" ht="12.75">
      <c r="A8" t="s">
        <v>12</v>
      </c>
      <c r="B8" s="4">
        <f>0.1775+0.5*2.54/100</f>
        <v>0.19019999999999998</v>
      </c>
      <c r="C8" s="4">
        <f>0.254+1*2.54/100</f>
        <v>0.2794</v>
      </c>
      <c r="D8" s="4">
        <v>0.6236</v>
      </c>
      <c r="E8" s="4">
        <v>1.1</v>
      </c>
      <c r="F8" s="4">
        <v>1.26</v>
      </c>
      <c r="G8" t="s">
        <v>13</v>
      </c>
    </row>
    <row r="9" spans="1:7" ht="12.75">
      <c r="A9" t="s">
        <v>14</v>
      </c>
      <c r="B9" s="4">
        <f>6*2.54/100</f>
        <v>0.1524</v>
      </c>
      <c r="C9" s="4">
        <v>1.116</v>
      </c>
      <c r="D9" s="4">
        <v>1.652</v>
      </c>
      <c r="E9" s="4">
        <v>1.37</v>
      </c>
      <c r="F9" s="4">
        <v>1.09</v>
      </c>
      <c r="G9" t="s">
        <v>13</v>
      </c>
    </row>
    <row r="10" spans="1:7" ht="12.75">
      <c r="A10" t="s">
        <v>15</v>
      </c>
      <c r="B10" s="4">
        <f>B8</f>
        <v>0.19019999999999998</v>
      </c>
      <c r="C10" s="4">
        <f>C8</f>
        <v>0.2794</v>
      </c>
      <c r="D10" s="4">
        <v>1.204</v>
      </c>
      <c r="E10" s="4">
        <v>1.25</v>
      </c>
      <c r="F10" s="4">
        <v>1.45</v>
      </c>
      <c r="G10" t="s">
        <v>13</v>
      </c>
    </row>
    <row r="11" spans="1:7" ht="12.75">
      <c r="A11" t="s">
        <v>16</v>
      </c>
      <c r="B11" s="4">
        <v>0</v>
      </c>
      <c r="C11" s="4">
        <v>1.577</v>
      </c>
      <c r="D11" s="4">
        <v>1.424</v>
      </c>
      <c r="E11" s="4">
        <v>1.12</v>
      </c>
      <c r="F11" s="4">
        <v>0.54</v>
      </c>
      <c r="G11" t="s">
        <v>13</v>
      </c>
    </row>
    <row r="12" spans="1:7" ht="12.75">
      <c r="A12" t="s">
        <v>17</v>
      </c>
      <c r="B12" s="4">
        <v>-90</v>
      </c>
      <c r="C12" s="4">
        <v>-90</v>
      </c>
      <c r="D12" s="4">
        <f>ATAN((D9-D11)/(D8-D10))*180/PI()</f>
        <v>-21.446514616595216</v>
      </c>
      <c r="E12" s="4">
        <f>ATAN((E9-E11)/(E8-E10))*180/PI()</f>
        <v>-59.0362434679265</v>
      </c>
      <c r="F12" s="4">
        <f>ATAN((F9-F11)/(F8-F10))*180/PI()</f>
        <v>-70.94229548987168</v>
      </c>
      <c r="G12" t="s">
        <v>18</v>
      </c>
    </row>
    <row r="13" spans="1:7" ht="12.75">
      <c r="A13" t="s">
        <v>19</v>
      </c>
      <c r="B13" s="4">
        <f>(B8+B10)/2</f>
        <v>0.19019999999999998</v>
      </c>
      <c r="C13" s="4">
        <f>(C8+C10)/2</f>
        <v>0.2794</v>
      </c>
      <c r="D13" s="4">
        <f>(D8+D10)/2</f>
        <v>0.9138</v>
      </c>
      <c r="E13" s="4">
        <f>(E8+E10)/2</f>
        <v>1.175</v>
      </c>
      <c r="F13" s="4">
        <f>(F8+F10)/2</f>
        <v>1.355</v>
      </c>
      <c r="G13" t="s">
        <v>13</v>
      </c>
    </row>
    <row r="14" spans="1:7" ht="12.75">
      <c r="A14" t="s">
        <v>20</v>
      </c>
      <c r="B14" s="4">
        <v>0.854</v>
      </c>
      <c r="C14" s="4">
        <v>0.854</v>
      </c>
      <c r="D14" s="4">
        <v>0.854</v>
      </c>
      <c r="E14" s="4">
        <v>0.854</v>
      </c>
      <c r="F14" s="4">
        <v>0.854</v>
      </c>
      <c r="G14" t="s">
        <v>13</v>
      </c>
    </row>
    <row r="15" spans="1:7" ht="12.75">
      <c r="A15" t="s">
        <v>21</v>
      </c>
      <c r="B15" s="4">
        <v>0.6</v>
      </c>
      <c r="C15" s="4">
        <v>0.6</v>
      </c>
      <c r="D15" s="4">
        <v>0.6</v>
      </c>
      <c r="E15" s="4">
        <v>0.6</v>
      </c>
      <c r="F15" s="4">
        <v>0.6</v>
      </c>
      <c r="G15" t="s">
        <v>22</v>
      </c>
    </row>
    <row r="16" spans="1:7" ht="12.75">
      <c r="A16" t="s">
        <v>23</v>
      </c>
      <c r="B16" s="4">
        <f>B15*B14/B13</f>
        <v>2.694006309148265</v>
      </c>
      <c r="C16" s="4">
        <f>C15*C14/C13</f>
        <v>1.833929849677881</v>
      </c>
      <c r="D16" s="4">
        <f>D15*D14/D13</f>
        <v>0.5607353906762967</v>
      </c>
      <c r="E16" s="4">
        <f>E15*E14/E13</f>
        <v>0.4360851063829787</v>
      </c>
      <c r="F16" s="4">
        <f>F15*F14/F13</f>
        <v>0.37815498154981547</v>
      </c>
      <c r="G16" t="s">
        <v>22</v>
      </c>
    </row>
    <row r="17" spans="1:7" ht="12.75">
      <c r="A17" t="s">
        <v>24</v>
      </c>
      <c r="B17" s="4">
        <f>SQRT((B8-B10)^2+(B9-B11)^2)</f>
        <v>0.1524</v>
      </c>
      <c r="C17" s="4">
        <f>SQRT((C8-C10)^2+(C9-C11)^2)</f>
        <v>0.46099999999999985</v>
      </c>
      <c r="D17" s="4">
        <f>SQRT((D8-D10)^2+(D9-D11)^2)</f>
        <v>0.6235769078469792</v>
      </c>
      <c r="E17" s="4">
        <f>SQRT((E8-E10)^2+(E9-E11)^2)</f>
        <v>0.291547594742265</v>
      </c>
      <c r="F17" s="4">
        <f>SQRT((F8-F10)^2+(F9-F11)^2)</f>
        <v>0.5818934610390463</v>
      </c>
      <c r="G17" t="s">
        <v>13</v>
      </c>
    </row>
    <row r="18" spans="1:7" ht="12.75">
      <c r="A18" t="s">
        <v>25</v>
      </c>
      <c r="B18" s="2">
        <f>B7*B17*B16</f>
        <v>3421.388012618297</v>
      </c>
      <c r="C18" s="2">
        <f>C7*C17*C16</f>
        <v>7045.347172512525</v>
      </c>
      <c r="D18" s="2">
        <f>D7*D17*D16</f>
        <v>1456.9235043262206</v>
      </c>
      <c r="E18" s="2">
        <f>E7*E17*E16</f>
        <v>2118.9927311480365</v>
      </c>
      <c r="F18" s="2">
        <f>F7*F17*F16</f>
        <v>3667.4318503863137</v>
      </c>
      <c r="G18" t="s">
        <v>26</v>
      </c>
    </row>
    <row r="19" spans="2:7" ht="12.75">
      <c r="B19" s="2">
        <f>B18*0.2248</f>
        <v>769.1280252365932</v>
      </c>
      <c r="C19" s="2">
        <f>C18*0.2248</f>
        <v>1583.7940443808154</v>
      </c>
      <c r="D19" s="2">
        <f>D18*0.2248</f>
        <v>327.5164037725344</v>
      </c>
      <c r="E19" s="2">
        <f>E18*0.2248</f>
        <v>476.3495659620786</v>
      </c>
      <c r="F19" s="2">
        <f>F18*0.2248</f>
        <v>824.4386799668433</v>
      </c>
      <c r="G19" t="s">
        <v>27</v>
      </c>
    </row>
    <row r="20" spans="1:7" ht="12.75">
      <c r="A20" t="s">
        <v>28</v>
      </c>
      <c r="B20" s="2">
        <f>B19*COS((B12+90)*PI()/180)</f>
        <v>769.1280252365932</v>
      </c>
      <c r="C20" s="2">
        <f>C19*COS((C12+90)*PI()/180)</f>
        <v>1583.7940443808154</v>
      </c>
      <c r="D20" s="2">
        <f>D19*COS((D12+90)*PI()/180)</f>
        <v>119.75065003282994</v>
      </c>
      <c r="E20" s="2">
        <f>E19*COS((E12+90)*PI()/180)</f>
        <v>408.4663829787234</v>
      </c>
      <c r="F20" s="2">
        <f>F19*COS((F12+90)*PI()/180)</f>
        <v>779.2513653136533</v>
      </c>
      <c r="G20" t="s">
        <v>27</v>
      </c>
    </row>
    <row r="21" spans="1:7" ht="12.75">
      <c r="A21" t="s">
        <v>29</v>
      </c>
      <c r="B21" s="2">
        <f>B19*SIN((B12+90)*PI()/180)</f>
        <v>0</v>
      </c>
      <c r="C21" s="2">
        <f>C19*SIN((C12+90)*PI()/180)</f>
        <v>0</v>
      </c>
      <c r="D21" s="2">
        <f>D19*SIN((D12+90)*PI()/180)</f>
        <v>304.83893543444947</v>
      </c>
      <c r="E21" s="2">
        <f>E19*SIN((E12+90)*PI()/180)</f>
        <v>245.07982978723388</v>
      </c>
      <c r="F21" s="2">
        <f>F19*SIN((F12+90)*PI()/180)</f>
        <v>269.19592619926186</v>
      </c>
      <c r="G21" t="s">
        <v>27</v>
      </c>
    </row>
    <row r="22" spans="2:7" ht="12.75">
      <c r="B22" s="2" t="s">
        <v>30</v>
      </c>
      <c r="C22" s="2" t="s">
        <v>30</v>
      </c>
      <c r="D22" s="2" t="s">
        <v>30</v>
      </c>
      <c r="E22" s="2" t="s">
        <v>30</v>
      </c>
      <c r="F22" s="2" t="s">
        <v>30</v>
      </c>
      <c r="G22" t="s">
        <v>30</v>
      </c>
    </row>
    <row r="23" spans="1:6" ht="12.75">
      <c r="A23" s="3" t="s">
        <v>31</v>
      </c>
      <c r="B23" s="2"/>
      <c r="C23" s="2"/>
      <c r="D23" s="2"/>
      <c r="E23" s="2"/>
      <c r="F23" s="2"/>
    </row>
    <row r="24" spans="1:7" ht="12.75">
      <c r="A24" t="s">
        <v>32</v>
      </c>
      <c r="B24" s="2">
        <v>35000</v>
      </c>
      <c r="C24" s="2">
        <f>17600+26500</f>
        <v>44100</v>
      </c>
      <c r="D24" s="2">
        <f>17600+26500</f>
        <v>44100</v>
      </c>
      <c r="E24" s="2">
        <f>17600+26500</f>
        <v>44100</v>
      </c>
      <c r="F24" s="2">
        <f>35200+70500</f>
        <v>105700</v>
      </c>
      <c r="G24" t="s">
        <v>7</v>
      </c>
    </row>
    <row r="25" spans="1:7" ht="12.75">
      <c r="A25" t="s">
        <v>33</v>
      </c>
      <c r="B25" s="2">
        <v>0.27</v>
      </c>
      <c r="C25" s="2">
        <v>0.68</v>
      </c>
      <c r="D25" s="2">
        <v>0.31</v>
      </c>
      <c r="E25" s="2">
        <v>0.44</v>
      </c>
      <c r="F25" s="2">
        <v>0.22</v>
      </c>
      <c r="G25" t="s">
        <v>22</v>
      </c>
    </row>
    <row r="26" spans="1:7" ht="12.75">
      <c r="A26" t="s">
        <v>34</v>
      </c>
      <c r="B26" s="2">
        <v>0.37</v>
      </c>
      <c r="C26" s="2">
        <v>0.52</v>
      </c>
      <c r="D26" s="2">
        <v>0.6</v>
      </c>
      <c r="E26" s="2">
        <v>0.56</v>
      </c>
      <c r="F26" s="2">
        <v>0.56</v>
      </c>
      <c r="G26" t="s">
        <v>22</v>
      </c>
    </row>
    <row r="27" spans="1:7" ht="12.75">
      <c r="A27" t="s">
        <v>35</v>
      </c>
      <c r="B27" s="2">
        <f>2*PI()*B13/B6</f>
        <v>0.04979424355939822</v>
      </c>
      <c r="C27" s="2">
        <f>2*PI()*C13/C6</f>
        <v>0.07314674895108235</v>
      </c>
      <c r="D27" s="2">
        <f>2*PI()*D13/D6</f>
        <v>0.11961614028543137</v>
      </c>
      <c r="E27" s="2">
        <f>2*PI()*E13/E6</f>
        <v>0.6152285613280012</v>
      </c>
      <c r="F27" s="2">
        <f>2*PI()*F13/F6</f>
        <v>0.7094763409356949</v>
      </c>
      <c r="G27" t="s">
        <v>13</v>
      </c>
    </row>
    <row r="28" spans="1:6" ht="12.75">
      <c r="A28" t="s">
        <v>8</v>
      </c>
      <c r="B28" s="2">
        <v>1.5</v>
      </c>
      <c r="C28" s="2">
        <v>1.5</v>
      </c>
      <c r="D28" s="2">
        <v>1.5</v>
      </c>
      <c r="E28" s="2">
        <v>1.5</v>
      </c>
      <c r="F28" s="2">
        <v>1.5</v>
      </c>
    </row>
    <row r="29" spans="1:7" ht="12.75">
      <c r="A29" t="s">
        <v>28</v>
      </c>
      <c r="B29" s="2">
        <f>B24*B27*B28*B26</f>
        <v>967.2531811413103</v>
      </c>
      <c r="C29" s="2">
        <f>C24*C27*C28*C26</f>
        <v>2516.1018704193307</v>
      </c>
      <c r="D29" s="2">
        <f>D24*D27*D28*D26</f>
        <v>4747.564607928771</v>
      </c>
      <c r="E29" s="2">
        <f>E24*E27*E28*E26</f>
        <v>22790.52682583448</v>
      </c>
      <c r="F29" s="2">
        <f>F24*F27*F28*F26</f>
        <v>62992.98535899848</v>
      </c>
      <c r="G29" t="s">
        <v>26</v>
      </c>
    </row>
    <row r="30" spans="2:7" ht="12.75">
      <c r="B30" s="2">
        <f>B29*0.2248</f>
        <v>217.43851512056656</v>
      </c>
      <c r="C30" s="2">
        <f>C29*0.2248</f>
        <v>565.6197004702656</v>
      </c>
      <c r="D30" s="2">
        <f>D29*0.2248</f>
        <v>1067.2525238623878</v>
      </c>
      <c r="E30" s="2">
        <f>E29*0.2248</f>
        <v>5123.310430447591</v>
      </c>
      <c r="F30" s="2">
        <f>F29*0.2248</f>
        <v>14160.823108702858</v>
      </c>
      <c r="G30" t="s">
        <v>27</v>
      </c>
    </row>
    <row r="31" spans="1:7" ht="12.75">
      <c r="A31" t="s">
        <v>29</v>
      </c>
      <c r="B31" s="2">
        <f>B24*B27*B28*B25</f>
        <v>705.8334024544697</v>
      </c>
      <c r="C31" s="2">
        <f>C24*C27*C28*C25</f>
        <v>3290.2870613175864</v>
      </c>
      <c r="D31" s="2">
        <f>D24*D27*D28*D25</f>
        <v>2452.9083807631982</v>
      </c>
      <c r="E31" s="2">
        <f>E24*E27*E28*E25</f>
        <v>17906.842506012803</v>
      </c>
      <c r="F31" s="2">
        <f>F24*F27*F28*F25</f>
        <v>24747.244248177973</v>
      </c>
      <c r="G31" t="s">
        <v>26</v>
      </c>
    </row>
    <row r="32" spans="2:7" ht="12.75">
      <c r="B32" s="2">
        <f>B31*0.2248</f>
        <v>158.6713488717648</v>
      </c>
      <c r="C32" s="2">
        <f>C31*0.2248</f>
        <v>739.6565313841934</v>
      </c>
      <c r="D32" s="2">
        <f>D31*0.2248</f>
        <v>551.4138039955669</v>
      </c>
      <c r="E32" s="2">
        <f>E31*0.2248</f>
        <v>4025.458195351678</v>
      </c>
      <c r="F32" s="2">
        <f>F31*0.2248</f>
        <v>5563.1805069904085</v>
      </c>
      <c r="G32" t="s">
        <v>27</v>
      </c>
    </row>
    <row r="33" spans="1:7" ht="12.75">
      <c r="A33" t="s">
        <v>45</v>
      </c>
      <c r="B33" s="2">
        <f>SQRT(B29^2+B31^2)</f>
        <v>1197.4053233756888</v>
      </c>
      <c r="C33" s="2">
        <f>SQRT(C29^2+C31^2)</f>
        <v>4142.071651746451</v>
      </c>
      <c r="D33" s="2">
        <f>SQRT(D29^2+D31^2)</f>
        <v>5343.7935243491775</v>
      </c>
      <c r="E33" s="2">
        <f>SQRT(E29^2+E31^2)</f>
        <v>28983.842421843037</v>
      </c>
      <c r="F33" s="2">
        <f>SQRT(F29^2+F31^2)</f>
        <v>67679.7037694313</v>
      </c>
      <c r="G33" t="s">
        <v>26</v>
      </c>
    </row>
    <row r="34" spans="2:7" ht="12.75">
      <c r="B34" s="2">
        <f>SQRT(B30^2+B32^2)</f>
        <v>269.17671669485486</v>
      </c>
      <c r="C34" s="2">
        <f>SQRT(C30^2+C32^2)</f>
        <v>931.1377073126022</v>
      </c>
      <c r="D34" s="2">
        <f>SQRT(D30^2+D32^2)</f>
        <v>1201.2847842736949</v>
      </c>
      <c r="E34" s="2">
        <f>SQRT(E30^2+E32^2)</f>
        <v>6515.567776430315</v>
      </c>
      <c r="F34" s="2">
        <f>SQRT(F30^2+F32^2)</f>
        <v>15214.397407368158</v>
      </c>
      <c r="G34" t="s">
        <v>27</v>
      </c>
    </row>
    <row r="36" ht="12.75">
      <c r="A36" s="3" t="s">
        <v>36</v>
      </c>
    </row>
    <row r="37" spans="1:6" s="7" customFormat="1" ht="25.5" customHeight="1">
      <c r="A37" s="6"/>
      <c r="B37" s="7" t="s">
        <v>2</v>
      </c>
      <c r="C37" s="7" t="s">
        <v>37</v>
      </c>
      <c r="D37" s="7" t="s">
        <v>38</v>
      </c>
      <c r="E37" s="7" t="s">
        <v>39</v>
      </c>
      <c r="F37" s="7" t="s">
        <v>40</v>
      </c>
    </row>
    <row r="38" spans="1:7" ht="12.75">
      <c r="A38" t="str">
        <f>A24</f>
        <v>Itoroidal</v>
      </c>
      <c r="B38" s="5">
        <f>D24</f>
        <v>44100</v>
      </c>
      <c r="C38" s="5">
        <f>E24</f>
        <v>44100</v>
      </c>
      <c r="D38" s="5">
        <f>F24</f>
        <v>105700</v>
      </c>
      <c r="E38" s="5">
        <f aca="true" t="shared" si="0" ref="E38:F40">C38</f>
        <v>44100</v>
      </c>
      <c r="F38" s="5">
        <f t="shared" si="0"/>
        <v>105700</v>
      </c>
      <c r="G38" t="str">
        <f>G24</f>
        <v>Amp</v>
      </c>
    </row>
    <row r="39" spans="1:7" ht="12.75">
      <c r="A39" t="s">
        <v>41</v>
      </c>
      <c r="B39" s="5">
        <v>0</v>
      </c>
      <c r="C39" s="5">
        <f>C38</f>
        <v>44100</v>
      </c>
      <c r="D39" s="5">
        <f>D38</f>
        <v>105700</v>
      </c>
      <c r="E39" s="5">
        <f t="shared" si="0"/>
        <v>44100</v>
      </c>
      <c r="F39" s="5">
        <f t="shared" si="0"/>
        <v>105700</v>
      </c>
      <c r="G39" t="str">
        <f>G38</f>
        <v>Amp</v>
      </c>
    </row>
    <row r="40" spans="1:7" ht="12.75">
      <c r="A40" t="s">
        <v>42</v>
      </c>
      <c r="B40" s="5">
        <f>B38</f>
        <v>44100</v>
      </c>
      <c r="C40" s="5">
        <v>0</v>
      </c>
      <c r="D40" s="5">
        <v>0</v>
      </c>
      <c r="E40" s="5">
        <f t="shared" si="0"/>
        <v>0</v>
      </c>
      <c r="F40" s="5">
        <f t="shared" si="0"/>
        <v>0</v>
      </c>
      <c r="G40" t="str">
        <f>G38</f>
        <v>Amp</v>
      </c>
    </row>
    <row r="41" spans="1:7" ht="12.75">
      <c r="A41" t="s">
        <v>43</v>
      </c>
      <c r="B41" s="4">
        <f>D10</f>
        <v>1.204</v>
      </c>
      <c r="C41" s="4">
        <f>E10</f>
        <v>1.25</v>
      </c>
      <c r="D41" s="4">
        <f>F10</f>
        <v>1.45</v>
      </c>
      <c r="E41">
        <f>56.4*2.54/100</f>
        <v>1.43256</v>
      </c>
      <c r="F41">
        <f>66.8*2.54/100</f>
        <v>1.69672</v>
      </c>
      <c r="G41" t="str">
        <f>G13</f>
        <v>m</v>
      </c>
    </row>
    <row r="42" spans="1:7" ht="12.75">
      <c r="A42" t="str">
        <f>A14</f>
        <v>R0</v>
      </c>
      <c r="B42" s="4">
        <v>0.854</v>
      </c>
      <c r="C42" s="4">
        <v>0.854</v>
      </c>
      <c r="D42" s="4">
        <v>0.854</v>
      </c>
      <c r="E42" s="4">
        <f>D42</f>
        <v>0.854</v>
      </c>
      <c r="F42" s="4">
        <f>E42</f>
        <v>0.854</v>
      </c>
      <c r="G42" t="str">
        <f>G14</f>
        <v>m</v>
      </c>
    </row>
    <row r="43" spans="1:7" ht="12.75">
      <c r="A43" t="str">
        <f>A15</f>
        <v>Bt(R0)</v>
      </c>
      <c r="B43" s="4">
        <v>0.6</v>
      </c>
      <c r="C43" s="4">
        <v>0.6</v>
      </c>
      <c r="D43" s="4">
        <v>0.6</v>
      </c>
      <c r="E43" s="4">
        <f>D43</f>
        <v>0.6</v>
      </c>
      <c r="F43" s="4">
        <f>E43</f>
        <v>0.6</v>
      </c>
      <c r="G43" t="str">
        <f>G15</f>
        <v>T</v>
      </c>
    </row>
    <row r="44" spans="1:7" ht="12.75">
      <c r="A44" t="s">
        <v>44</v>
      </c>
      <c r="B44" s="4">
        <f>B43*B42/B41</f>
        <v>0.4255813953488372</v>
      </c>
      <c r="C44" s="4">
        <f>C43*C42/C41</f>
        <v>0.40991999999999995</v>
      </c>
      <c r="D44" s="4">
        <f>D43*D42/D41</f>
        <v>0.35337931034482756</v>
      </c>
      <c r="E44" s="4">
        <f>E43*E42/E41</f>
        <v>0.3576813536605796</v>
      </c>
      <c r="F44" s="4">
        <f>F43*F42/F41</f>
        <v>0.301994436324202</v>
      </c>
      <c r="G44" t="str">
        <f>G16</f>
        <v>T</v>
      </c>
    </row>
    <row r="45" spans="1:7" ht="12.75">
      <c r="A45" t="str">
        <f>A17</f>
        <v>L poloidal</v>
      </c>
      <c r="B45">
        <f>1*2.54/100</f>
        <v>0.0254</v>
      </c>
      <c r="C45">
        <f>6*2.54/100</f>
        <v>0.1524</v>
      </c>
      <c r="D45">
        <f>6*2.54/100</f>
        <v>0.1524</v>
      </c>
      <c r="E45">
        <f>17.65*2.54/100</f>
        <v>0.44831</v>
      </c>
      <c r="F45">
        <f>11.96*2.54/100</f>
        <v>0.30378400000000005</v>
      </c>
      <c r="G45" t="str">
        <f>G17</f>
        <v>m</v>
      </c>
    </row>
    <row r="46" spans="1:7" ht="12.75">
      <c r="A46" t="str">
        <f>A20</f>
        <v>Fradial/segment</v>
      </c>
      <c r="B46" s="2">
        <f>B40*B45*B44</f>
        <v>476.71074418604644</v>
      </c>
      <c r="C46" s="2">
        <f>C40*C45*C44</f>
        <v>0</v>
      </c>
      <c r="D46" s="2">
        <f>D40*D45*D44</f>
        <v>0</v>
      </c>
      <c r="E46" s="2">
        <f>E40*E45*E44</f>
        <v>0</v>
      </c>
      <c r="F46" s="2">
        <f>F40*F45*F44</f>
        <v>0</v>
      </c>
      <c r="G46" t="s">
        <v>26</v>
      </c>
    </row>
    <row r="47" spans="2:7" ht="12.75">
      <c r="B47" s="2">
        <f>B46*0.2248</f>
        <v>107.16457529302323</v>
      </c>
      <c r="C47" s="2">
        <f>C46*0.2248</f>
        <v>0</v>
      </c>
      <c r="D47" s="2">
        <f>D46*0.2248</f>
        <v>0</v>
      </c>
      <c r="E47" s="2">
        <f>E46*0.2248</f>
        <v>0</v>
      </c>
      <c r="F47" s="2">
        <f>F46*0.2248</f>
        <v>0</v>
      </c>
      <c r="G47" t="s">
        <v>27</v>
      </c>
    </row>
    <row r="48" spans="1:7" ht="12.75">
      <c r="A48" t="str">
        <f>A21</f>
        <v>Fvertical/segment</v>
      </c>
      <c r="B48" s="5">
        <f>B39*B45*B44</f>
        <v>0</v>
      </c>
      <c r="C48" s="5">
        <f>C39*C45*C44</f>
        <v>2755.0067327999996</v>
      </c>
      <c r="D48" s="5">
        <f>D39*D45*D44</f>
        <v>5692.474228965517</v>
      </c>
      <c r="E48" s="5">
        <f>E39*E45*E44</f>
        <v>7071.528829787232</v>
      </c>
      <c r="F48" s="5">
        <f>F39*F45*F44</f>
        <v>9697.031928143713</v>
      </c>
      <c r="G48" t="s">
        <v>26</v>
      </c>
    </row>
    <row r="49" spans="2:7" ht="12.75">
      <c r="B49" s="5">
        <f>B48*0.2248</f>
        <v>0</v>
      </c>
      <c r="C49" s="5">
        <f>C48*0.2248</f>
        <v>619.3255135334399</v>
      </c>
      <c r="D49" s="5">
        <f>D48*0.2248</f>
        <v>1279.6682066714482</v>
      </c>
      <c r="E49" s="5">
        <f>E48*0.2248</f>
        <v>1589.6796809361697</v>
      </c>
      <c r="F49" s="5">
        <f>F48*0.2248</f>
        <v>2179.8927774467065</v>
      </c>
      <c r="G49" t="s">
        <v>27</v>
      </c>
    </row>
  </sheetData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2009-06-11T14:38:07Z</dcterms:created>
  <cp:category/>
  <cp:version/>
  <cp:contentType/>
  <cp:contentStatus/>
</cp:coreProperties>
</file>