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0" windowWidth="14680" windowHeight="10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<sst xmlns="http://schemas.openxmlformats.org/spreadsheetml/2006/main" count="213" uniqueCount="146">
  <si>
    <t>G17*G7*2.54/100*G21*0.2248</t>
  </si>
  <si>
    <t>H17*H7*2.54/100*H21*0.2248</t>
  </si>
  <si>
    <t>I17*I7*2.54/100*I21*0.2248</t>
  </si>
  <si>
    <t>J17*J7*2.54/100*J21*0.2248</t>
  </si>
  <si>
    <t>G22*SIN((90-G8)/180*PI())</t>
  </si>
  <si>
    <t>H22*SIN((90-H8)/180*PI())</t>
  </si>
  <si>
    <t>I22*SIN((90-I8)/180*PI())</t>
  </si>
  <si>
    <t>J22*SIN((90-J8)/180*PI())</t>
  </si>
  <si>
    <t>G22*COS((90-G8)/180*PI())</t>
  </si>
  <si>
    <t>H22*COS((90-H8)/180*PI())</t>
  </si>
  <si>
    <t>I22*COS((90-I8)/180*PI())</t>
  </si>
  <si>
    <t>J22*COS((90-J8)/180*PI())</t>
  </si>
  <si>
    <t>G17*SIN((90-G8)*PI()/180)</t>
  </si>
  <si>
    <t>H17*SIN((90-H8)*PI()/180)</t>
  </si>
  <si>
    <t>I17*SIN((90-I8)*PI()/180)</t>
  </si>
  <si>
    <t>J17*SIN((90-J8)*PI()/180)</t>
  </si>
  <si>
    <t>G25*G7*2.54/100*G21*0.2248</t>
  </si>
  <si>
    <t>H25*H7*2.54/100*H21*0.2248</t>
  </si>
  <si>
    <t>I25*I7*2.54/100*I21*0.2248</t>
  </si>
  <si>
    <t>J25*J7*2.54/100*J21*0.2248</t>
  </si>
  <si>
    <t>G27*2*PI()*G18/12*G29*0.2248</t>
  </si>
  <si>
    <t>H27*2*PI()*H18/12*H29*0.2248</t>
  </si>
  <si>
    <t>I27*2*PI()*I18/12*I29*0.2248</t>
  </si>
  <si>
    <t>J27*2*PI()*J18/12*J29*0.2248</t>
  </si>
  <si>
    <t>G27*2*PI()*G18/12*G28*0.2248</t>
  </si>
  <si>
    <t>H27*2*PI()*H18/12*H28*0.2248</t>
  </si>
  <si>
    <t>I27*2*PI()*I18/12*I28*0.2248</t>
  </si>
  <si>
    <t>J27*2*PI()*J18/12*J28*0.2248</t>
  </si>
  <si>
    <t>G24+G30</t>
  </si>
  <si>
    <t>H24+H30</t>
  </si>
  <si>
    <t>I24+I30</t>
  </si>
  <si>
    <t>J24+J30</t>
  </si>
  <si>
    <t>G32/G33*100</t>
  </si>
  <si>
    <t>H32/H33*100</t>
  </si>
  <si>
    <t>I32/I33*100</t>
  </si>
  <si>
    <t>J32/J33*100</t>
  </si>
  <si>
    <t>G23+G26+G31</t>
  </si>
  <si>
    <t>H23+H26+H31</t>
  </si>
  <si>
    <t>I23+I26+I31</t>
  </si>
  <si>
    <t>J23+J26+J31</t>
  </si>
  <si>
    <t>G35/G36*100</t>
  </si>
  <si>
    <t>H35/H36*100</t>
  </si>
  <si>
    <t>I35/I36*100</t>
  </si>
  <si>
    <t>J35/J36*100</t>
  </si>
  <si>
    <t>r</t>
  </si>
  <si>
    <t>SQRT(H9^2*2.54^2/PI())</t>
  </si>
  <si>
    <t>SQRT(I9^2*2.54^2/PI())</t>
  </si>
  <si>
    <t>SQRT(J9^2*2.54^2/PI())</t>
  </si>
  <si>
    <t>SQRT(G9^2*2.54^2/PI())</t>
  </si>
  <si>
    <t>a</t>
  </si>
  <si>
    <t>b</t>
  </si>
  <si>
    <t>L</t>
  </si>
  <si>
    <t>T</t>
  </si>
  <si>
    <t>PPP</t>
  </si>
  <si>
    <t>SPP</t>
  </si>
  <si>
    <t>lbs</t>
  </si>
  <si>
    <t>R1</t>
  </si>
  <si>
    <t>Z1</t>
  </si>
  <si>
    <t>R2</t>
  </si>
  <si>
    <t>Z2</t>
  </si>
  <si>
    <t>Bnormal</t>
  </si>
  <si>
    <t>A</t>
  </si>
  <si>
    <t>Phi</t>
  </si>
  <si>
    <t>in</t>
  </si>
  <si>
    <t>cm</t>
  </si>
  <si>
    <t>cm^2</t>
  </si>
  <si>
    <t>H</t>
  </si>
  <si>
    <t>m^2</t>
  </si>
  <si>
    <t>weber</t>
  </si>
  <si>
    <t>amp</t>
  </si>
  <si>
    <t>Ravg</t>
  </si>
  <si>
    <t>R0</t>
  </si>
  <si>
    <t>I</t>
  </si>
  <si>
    <t xml:space="preserve">m </t>
  </si>
  <si>
    <t>Theta</t>
  </si>
  <si>
    <t>Lpoloidal</t>
  </si>
  <si>
    <t>degrees</t>
  </si>
  <si>
    <t>1.0 MA</t>
  </si>
  <si>
    <t>1.5 MA</t>
  </si>
  <si>
    <r>
      <t>B</t>
    </r>
    <r>
      <rPr>
        <sz val="9"/>
        <rFont val="Symbol"/>
        <family val="0"/>
      </rPr>
      <t>f</t>
    </r>
    <r>
      <rPr>
        <sz val="9"/>
        <rFont val="Geneva"/>
        <family val="0"/>
      </rPr>
      <t>(R0)</t>
    </r>
  </si>
  <si>
    <r>
      <t>B</t>
    </r>
    <r>
      <rPr>
        <sz val="9"/>
        <rFont val="Symbol"/>
        <family val="0"/>
      </rPr>
      <t>f</t>
    </r>
    <r>
      <rPr>
        <sz val="9"/>
        <rFont val="Geneva"/>
        <family val="0"/>
      </rPr>
      <t>(ravg)</t>
    </r>
  </si>
  <si>
    <t>Br</t>
  </si>
  <si>
    <t>Bz</t>
  </si>
  <si>
    <t>Ir</t>
  </si>
  <si>
    <t>∑Fz</t>
  </si>
  <si>
    <t>Fr (design)</t>
  </si>
  <si>
    <t>Fz (design)</t>
  </si>
  <si>
    <t>Fz (Ir)</t>
  </si>
  <si>
    <r>
      <t>Fn (I</t>
    </r>
    <r>
      <rPr>
        <sz val="9"/>
        <rFont val="Symbol"/>
        <family val="0"/>
      </rPr>
      <t>q</t>
    </r>
    <r>
      <rPr>
        <sz val="9"/>
        <rFont val="Geneva"/>
        <family val="0"/>
      </rPr>
      <t>)</t>
    </r>
  </si>
  <si>
    <r>
      <t>Fz (I</t>
    </r>
    <r>
      <rPr>
        <sz val="9"/>
        <rFont val="Symbol"/>
        <family val="0"/>
      </rPr>
      <t>q</t>
    </r>
    <r>
      <rPr>
        <sz val="9"/>
        <rFont val="Geneva"/>
        <family val="0"/>
      </rPr>
      <t>)</t>
    </r>
  </si>
  <si>
    <r>
      <t>Fr (I</t>
    </r>
    <r>
      <rPr>
        <sz val="9"/>
        <rFont val="Symbol"/>
        <family val="0"/>
      </rPr>
      <t>q</t>
    </r>
    <r>
      <rPr>
        <sz val="9"/>
        <rFont val="Geneva"/>
        <family val="0"/>
      </rPr>
      <t>)</t>
    </r>
  </si>
  <si>
    <r>
      <t>I</t>
    </r>
    <r>
      <rPr>
        <sz val="9"/>
        <rFont val="Symbol"/>
        <family val="0"/>
      </rPr>
      <t>f</t>
    </r>
    <r>
      <rPr>
        <sz val="9"/>
        <rFont val="Geneva"/>
        <family val="0"/>
      </rPr>
      <t xml:space="preserve"> (n=0)</t>
    </r>
  </si>
  <si>
    <r>
      <t>Fz (I</t>
    </r>
    <r>
      <rPr>
        <sz val="9"/>
        <rFont val="Symbol"/>
        <family val="0"/>
      </rPr>
      <t>f</t>
    </r>
    <r>
      <rPr>
        <sz val="9"/>
        <rFont val="Geneva"/>
        <family val="0"/>
      </rPr>
      <t>(n=0))</t>
    </r>
  </si>
  <si>
    <t>Fr (% of design)</t>
  </si>
  <si>
    <t>%</t>
  </si>
  <si>
    <t>Fz (% of design)</t>
  </si>
  <si>
    <r>
      <t>Fr (I</t>
    </r>
    <r>
      <rPr>
        <sz val="9"/>
        <rFont val="Symbol"/>
        <family val="0"/>
      </rPr>
      <t>f</t>
    </r>
    <r>
      <rPr>
        <sz val="9"/>
        <rFont val="Geneva"/>
        <family val="0"/>
      </rPr>
      <t>(n=0))</t>
    </r>
  </si>
  <si>
    <t>∑Fr</t>
  </si>
  <si>
    <t>SQRT((G5-G3)^2+(G6-G4)^2)</t>
  </si>
  <si>
    <t>SQRT((H5-H3)^2+(H6-H4)^2)</t>
  </si>
  <si>
    <t>SQRT((I5-I3)^2+(I6-I4)^2)</t>
  </si>
  <si>
    <t>SQRT((J5-J3)^2+(J6-J4)^2)</t>
  </si>
  <si>
    <t>ASIN((G4-G6)/G7)*180/PI()</t>
  </si>
  <si>
    <t>ASIN((H4-H6)/H7)*180/PI()</t>
  </si>
  <si>
    <t>ASIN((I4-I6)/I7)*180/PI()</t>
  </si>
  <si>
    <t>ASIN((J4-J6)/J7)*180/PI()</t>
  </si>
  <si>
    <t>2*PI()*(G3+G5)/2/12*2.54</t>
  </si>
  <si>
    <t>2*PI()*(H3+H5)/2/12*2.54</t>
  </si>
  <si>
    <t>2*PI()*(I3+I5)/2/12*2.54</t>
  </si>
  <si>
    <t>2*PI()*(J3+J5)/2/12*2.54</t>
  </si>
  <si>
    <t>G7*2.54</t>
  </si>
  <si>
    <t>H7*2.54</t>
  </si>
  <si>
    <t>I7*2.54</t>
  </si>
  <si>
    <t>J7*2.54</t>
  </si>
  <si>
    <t>0.000001*0.004*(G10*LN(2*G10/G12)+G11*LN(2*G11/G12)+2*SQRT(G10^2+G11^2)-G10*ASINH(G10/G11)-G11*ASINH(G11/G10)-2*(G10+G11)+1/4*(G10+G11))</t>
  </si>
  <si>
    <t>0.000001*0.004*(H10*LN(2*H10/H12)+H11*LN(2*H11/H12)+2*SQRT(H10^2+H11^2)-H10*ASINH(H10/H11)-H11*ASINH(H11/H10)-2*(H10+H11)+1/4*(H10+H11))</t>
  </si>
  <si>
    <t>0.000001*0.004*(I10*LN(2*I10/I12)+I11*LN(2*I11/I12)+2*SQRT(I10^2+I11^2)-I10*ASINH(I10/I11)-I11*ASINH(I11/I10)-2*(I10+I11)+1/4*(I10+I11))</t>
  </si>
  <si>
    <t>0.000001*0.004*(J10*LN(2*J10/J12)+J11*LN(2*J11/J12)+2*SQRT(J10^2+J11^2)-J10*ASINH(J10/J11)-J11*ASINH(J11/J10)-2*(J10+J11)+1/4*(J10+J11))</t>
  </si>
  <si>
    <t>1250/10000</t>
  </si>
  <si>
    <t>1100/10000</t>
  </si>
  <si>
    <t>1.5*G14</t>
  </si>
  <si>
    <t>1.5*H14</t>
  </si>
  <si>
    <t>G10*G11/100^2</t>
  </si>
  <si>
    <t>H10*H11/100^2</t>
  </si>
  <si>
    <t>I10*I11/100^2</t>
  </si>
  <si>
    <t>J10*J11/100^2</t>
  </si>
  <si>
    <t>G14*G15</t>
  </si>
  <si>
    <t>H14*H15</t>
  </si>
  <si>
    <t>I14*I15</t>
  </si>
  <si>
    <t>J14*J15</t>
  </si>
  <si>
    <t>G16/G13</t>
  </si>
  <si>
    <t>H16/H13</t>
  </si>
  <si>
    <t>I16/I13</t>
  </si>
  <si>
    <t>J16/J13</t>
  </si>
  <si>
    <t>(G3+G5)/2*2.54/100</t>
  </si>
  <si>
    <t>(H3+H5)/2*2.54/100</t>
  </si>
  <si>
    <t>(I3+I5)/2*2.54/100</t>
  </si>
  <si>
    <t>(J3+J5)/2*2.54/100</t>
  </si>
  <si>
    <t>4*PI()*0.0000001*36*71.2*1000/2/PI()/G19</t>
  </si>
  <si>
    <t>4*PI()*0.0000001*36*71.2*1000/2/PI()/H19</t>
  </si>
  <si>
    <t>4*PI()*0.0000001*36*71.2*1000/2/PI()/I19</t>
  </si>
  <si>
    <t>4*PI()*0.0000001*36*71.2*1000/2/PI()/J19</t>
  </si>
  <si>
    <t>G20*G19/G18</t>
  </si>
  <si>
    <t>H20*H19/H18</t>
  </si>
  <si>
    <t>I20*I19/I18</t>
  </si>
  <si>
    <t>J20*J19/J18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</si>
</sst>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F11" sqref="F11:F12"/>
    </sheetView>
  </sheetViews>
  <sheetFormatPr defaultColWidth="11.00390625" defaultRowHeight="12"/>
  <cols>
    <col min="1" max="1" width="13.375" style="0" bestFit="1" customWidth="1"/>
    <col min="2" max="5" width="12.00390625" style="0" bestFit="1" customWidth="1"/>
    <col min="6" max="6" width="7.00390625" style="0" customWidth="1"/>
    <col min="7" max="11" width="20.875" style="10" customWidth="1"/>
  </cols>
  <sheetData>
    <row r="1" spans="1:11" ht="12.75">
      <c r="A1" s="1"/>
      <c r="B1" s="1" t="s">
        <v>77</v>
      </c>
      <c r="C1" s="1"/>
      <c r="D1" s="1" t="s">
        <v>78</v>
      </c>
      <c r="E1" s="1"/>
      <c r="F1" s="1"/>
      <c r="G1" s="6" t="s">
        <v>77</v>
      </c>
      <c r="H1" s="6"/>
      <c r="I1" s="6" t="s">
        <v>78</v>
      </c>
      <c r="J1" s="6"/>
      <c r="K1" s="6"/>
    </row>
    <row r="2" spans="1:11" ht="12.75">
      <c r="A2" s="1"/>
      <c r="B2" s="2" t="s">
        <v>53</v>
      </c>
      <c r="C2" s="1" t="s">
        <v>54</v>
      </c>
      <c r="D2" s="2" t="s">
        <v>53</v>
      </c>
      <c r="E2" s="1" t="s">
        <v>54</v>
      </c>
      <c r="F2" s="1"/>
      <c r="G2" s="7" t="s">
        <v>53</v>
      </c>
      <c r="H2" s="6" t="s">
        <v>54</v>
      </c>
      <c r="I2" s="7" t="s">
        <v>53</v>
      </c>
      <c r="J2" s="6" t="s">
        <v>54</v>
      </c>
      <c r="K2" s="6"/>
    </row>
    <row r="3" spans="1:11" ht="12.75">
      <c r="A3" s="1" t="s">
        <v>56</v>
      </c>
      <c r="B3" s="2">
        <v>53.54</v>
      </c>
      <c r="C3" s="2">
        <v>43.823</v>
      </c>
      <c r="D3" s="2">
        <v>53.54</v>
      </c>
      <c r="E3" s="2">
        <v>43.823</v>
      </c>
      <c r="F3" s="1" t="s">
        <v>63</v>
      </c>
      <c r="G3" s="7">
        <v>53.54</v>
      </c>
      <c r="H3" s="7">
        <v>43.823</v>
      </c>
      <c r="I3" s="7">
        <v>53.54</v>
      </c>
      <c r="J3" s="7">
        <v>43.823</v>
      </c>
      <c r="K3" s="6" t="s">
        <v>63</v>
      </c>
    </row>
    <row r="4" spans="1:11" ht="12.75">
      <c r="A4" s="1" t="s">
        <v>57</v>
      </c>
      <c r="B4" s="2">
        <v>39.594</v>
      </c>
      <c r="C4" s="2">
        <v>54.143</v>
      </c>
      <c r="D4" s="2">
        <v>39.594</v>
      </c>
      <c r="E4" s="2">
        <v>54.143</v>
      </c>
      <c r="F4" s="1" t="s">
        <v>63</v>
      </c>
      <c r="G4" s="7">
        <v>39.594</v>
      </c>
      <c r="H4" s="7">
        <v>54.143</v>
      </c>
      <c r="I4" s="7">
        <v>39.594</v>
      </c>
      <c r="J4" s="7">
        <v>54.143</v>
      </c>
      <c r="K4" s="6" t="s">
        <v>63</v>
      </c>
    </row>
    <row r="5" spans="1:11" ht="12.75">
      <c r="A5" s="1" t="s">
        <v>58</v>
      </c>
      <c r="B5" s="2">
        <v>59.416</v>
      </c>
      <c r="C5" s="2">
        <v>52.752</v>
      </c>
      <c r="D5" s="2">
        <v>59.416</v>
      </c>
      <c r="E5" s="2">
        <v>52.752</v>
      </c>
      <c r="F5" s="1" t="s">
        <v>63</v>
      </c>
      <c r="G5" s="7">
        <v>59.416</v>
      </c>
      <c r="H5" s="7">
        <v>52.752</v>
      </c>
      <c r="I5" s="7">
        <v>59.416</v>
      </c>
      <c r="J5" s="7">
        <v>52.752</v>
      </c>
      <c r="K5" s="6" t="s">
        <v>63</v>
      </c>
    </row>
    <row r="6" spans="1:11" ht="12.75">
      <c r="A6" s="1" t="s">
        <v>59</v>
      </c>
      <c r="B6" s="2">
        <v>21.775</v>
      </c>
      <c r="C6" s="2">
        <v>41.509</v>
      </c>
      <c r="D6" s="2">
        <v>21.775</v>
      </c>
      <c r="E6" s="2">
        <v>41.509</v>
      </c>
      <c r="F6" s="1" t="s">
        <v>63</v>
      </c>
      <c r="G6" s="7">
        <v>21.775</v>
      </c>
      <c r="H6" s="7">
        <v>41.509</v>
      </c>
      <c r="I6" s="7">
        <v>21.775</v>
      </c>
      <c r="J6" s="7">
        <v>41.509</v>
      </c>
      <c r="K6" s="6" t="s">
        <v>63</v>
      </c>
    </row>
    <row r="7" spans="1:11" ht="25.5">
      <c r="A7" s="1" t="s">
        <v>75</v>
      </c>
      <c r="B7" s="2">
        <f>SQRT((B5-B3)^2+(B6-B4)^2)</f>
        <v>18.762839257425835</v>
      </c>
      <c r="C7" s="2">
        <f>SQRT((C5-C3)^2+(C6-C4)^2)</f>
        <v>15.470778810389607</v>
      </c>
      <c r="D7" s="2">
        <f>SQRT((D5-D3)^2+(D6-D4)^2)</f>
        <v>18.762839257425835</v>
      </c>
      <c r="E7" s="2">
        <f>SQRT((E5-E3)^2+(E6-E4)^2)</f>
        <v>15.470778810389607</v>
      </c>
      <c r="F7" s="1" t="s">
        <v>63</v>
      </c>
      <c r="G7" s="7" t="s">
        <v>98</v>
      </c>
      <c r="H7" s="7" t="s">
        <v>99</v>
      </c>
      <c r="I7" s="7" t="s">
        <v>100</v>
      </c>
      <c r="J7" s="7" t="s">
        <v>101</v>
      </c>
      <c r="K7" s="6" t="s">
        <v>63</v>
      </c>
    </row>
    <row r="8" spans="1:11" ht="25.5">
      <c r="A8" s="1" t="s">
        <v>74</v>
      </c>
      <c r="B8" s="2">
        <f>ASIN((B4-B6)/B7)*180/PI()</f>
        <v>71.74949248437323</v>
      </c>
      <c r="C8" s="2">
        <f>ASIN((C4-C6)/C7)*180/PI()</f>
        <v>54.74948108595917</v>
      </c>
      <c r="D8" s="2">
        <f>ASIN((D4-D6)/D7)*180/PI()</f>
        <v>71.74949248437323</v>
      </c>
      <c r="E8" s="2">
        <f>ASIN((E4-E6)/E7)*180/PI()</f>
        <v>54.74948108595917</v>
      </c>
      <c r="F8" s="1" t="s">
        <v>76</v>
      </c>
      <c r="G8" s="7" t="s">
        <v>102</v>
      </c>
      <c r="H8" s="7" t="s">
        <v>103</v>
      </c>
      <c r="I8" s="7" t="s">
        <v>104</v>
      </c>
      <c r="J8" s="7" t="s">
        <v>105</v>
      </c>
      <c r="K8" s="6" t="s">
        <v>76</v>
      </c>
    </row>
    <row r="9" spans="1:11" ht="12.75">
      <c r="A9" s="1" t="s">
        <v>52</v>
      </c>
      <c r="B9" s="2">
        <v>0.5</v>
      </c>
      <c r="C9" s="2">
        <v>0.5</v>
      </c>
      <c r="D9" s="2">
        <v>0.5</v>
      </c>
      <c r="E9" s="2">
        <v>0.5</v>
      </c>
      <c r="F9" s="1" t="s">
        <v>63</v>
      </c>
      <c r="G9" s="7">
        <v>0.5</v>
      </c>
      <c r="H9" s="7">
        <v>0.5</v>
      </c>
      <c r="I9" s="7">
        <v>0.5</v>
      </c>
      <c r="J9" s="7">
        <v>0.5</v>
      </c>
      <c r="K9" s="6" t="s">
        <v>63</v>
      </c>
    </row>
    <row r="10" spans="1:11" ht="25.5">
      <c r="A10" s="1" t="s">
        <v>49</v>
      </c>
      <c r="B10" s="2">
        <f>2*PI()*(B3+B5)/2/12*2.54</f>
        <v>75.11240158653143</v>
      </c>
      <c r="C10" s="2">
        <f>2*PI()*(C3+C5)/2/12*2.54</f>
        <v>64.21952072682525</v>
      </c>
      <c r="D10" s="2">
        <f>2*PI()*(D3+D5)/2/12*2.54</f>
        <v>75.11240158653143</v>
      </c>
      <c r="E10" s="2">
        <f>2*PI()*(E3+E5)/2/12*2.54</f>
        <v>64.21952072682525</v>
      </c>
      <c r="F10" s="1" t="s">
        <v>64</v>
      </c>
      <c r="G10" s="7" t="s">
        <v>106</v>
      </c>
      <c r="H10" s="7" t="s">
        <v>107</v>
      </c>
      <c r="I10" s="7" t="s">
        <v>108</v>
      </c>
      <c r="J10" s="7" t="s">
        <v>109</v>
      </c>
      <c r="K10" s="6" t="s">
        <v>64</v>
      </c>
    </row>
    <row r="11" spans="1:11" ht="12.75">
      <c r="A11" s="1" t="s">
        <v>50</v>
      </c>
      <c r="B11" s="2">
        <f>B7*2.54</f>
        <v>47.65761171386162</v>
      </c>
      <c r="C11" s="2">
        <f>C7*2.54</f>
        <v>39.295778178389604</v>
      </c>
      <c r="D11" s="2">
        <f>D7*2.54</f>
        <v>47.65761171386162</v>
      </c>
      <c r="E11" s="2">
        <f>E7*2.54</f>
        <v>39.295778178389604</v>
      </c>
      <c r="F11" s="1" t="s">
        <v>64</v>
      </c>
      <c r="G11" s="7" t="s">
        <v>110</v>
      </c>
      <c r="H11" s="7" t="s">
        <v>111</v>
      </c>
      <c r="I11" s="7" t="s">
        <v>112</v>
      </c>
      <c r="J11" s="7" t="s">
        <v>113</v>
      </c>
      <c r="K11" s="6" t="s">
        <v>64</v>
      </c>
    </row>
    <row r="12" spans="1:11" ht="13.5">
      <c r="A12" s="11" t="s">
        <v>44</v>
      </c>
      <c r="B12" s="2">
        <f>SQRT(B9^2*2.54^2/PI())</f>
        <v>0.7165207711056505</v>
      </c>
      <c r="C12" s="2">
        <f>SQRT(C9^2*2.54^2/PI())</f>
        <v>0.7165207711056505</v>
      </c>
      <c r="D12" s="2">
        <f>SQRT(D9^2*2.54^2/PI())</f>
        <v>0.7165207711056505</v>
      </c>
      <c r="E12" s="2">
        <f>SQRT(E9^2*2.54^2/PI())</f>
        <v>0.7165207711056505</v>
      </c>
      <c r="F12" s="1" t="s">
        <v>64</v>
      </c>
      <c r="G12" s="2" t="s">
        <v>48</v>
      </c>
      <c r="H12" s="2" t="s">
        <v>45</v>
      </c>
      <c r="I12" s="2" t="s">
        <v>46</v>
      </c>
      <c r="J12" s="2" t="s">
        <v>47</v>
      </c>
      <c r="K12" s="6" t="s">
        <v>65</v>
      </c>
    </row>
    <row r="13" spans="1:11" ht="103.5">
      <c r="A13" s="1" t="s">
        <v>51</v>
      </c>
      <c r="B13" s="1">
        <f>0.000001*0.004*(B10*LN(2*B10/B12)+B11*LN(2*B11/B12)+2*SQRT(B10^2+B11^2)-B10*ASINH(B10/B11)-B11*ASINH(B11/B10)-2*(B10+B11)+1/4*(B10+B11))</f>
        <v>1.9051318580676567E-06</v>
      </c>
      <c r="C13" s="1">
        <f>0.000001*0.004*(C10*LN(2*C10/C12)+C11*LN(2*C11/C12)+2*SQRT(C10^2+C11^2)-C10*ASINH(C10/C11)-C11*ASINH(C11/C10)-2*(C10+C11)+1/4*(C10+C11))</f>
        <v>1.5324987959021203E-06</v>
      </c>
      <c r="D13" s="1">
        <f>0.000001*0.004*(D10*LN(2*D10/D12)+D11*LN(2*D11/D12)+2*SQRT(D10^2+D11^2)-D10*ASINH(D10/D11)-D11*ASINH(D11/D10)-2*(D10+D11)+1/4*(D10+D11))</f>
        <v>1.9051318580676567E-06</v>
      </c>
      <c r="E13" s="1">
        <f>0.000001*0.004*(E10*LN(2*E10/E12)+E11*LN(2*E11/E12)+2*SQRT(E10^2+E11^2)-E10*ASINH(E10/E11)-E11*ASINH(E11/E10)-2*(E10+E11)+1/4*(E10+E11))</f>
        <v>1.5324987959021203E-06</v>
      </c>
      <c r="F13" s="1" t="s">
        <v>66</v>
      </c>
      <c r="G13" s="6" t="s">
        <v>114</v>
      </c>
      <c r="H13" s="6" t="s">
        <v>115</v>
      </c>
      <c r="I13" s="6" t="s">
        <v>116</v>
      </c>
      <c r="J13" s="6" t="s">
        <v>117</v>
      </c>
      <c r="K13" s="6" t="s">
        <v>66</v>
      </c>
    </row>
    <row r="14" spans="1:11" ht="12.75">
      <c r="A14" s="1" t="s">
        <v>60</v>
      </c>
      <c r="B14" s="1">
        <f>1250/10000</f>
        <v>0.125</v>
      </c>
      <c r="C14" s="1">
        <f>1100/10000</f>
        <v>0.11</v>
      </c>
      <c r="D14" s="1">
        <f>1.5*B14</f>
        <v>0.1875</v>
      </c>
      <c r="E14" s="1">
        <f>1.5*C14</f>
        <v>0.165</v>
      </c>
      <c r="F14" s="1" t="s">
        <v>52</v>
      </c>
      <c r="G14" s="6" t="s">
        <v>118</v>
      </c>
      <c r="H14" s="6" t="s">
        <v>119</v>
      </c>
      <c r="I14" s="6" t="s">
        <v>120</v>
      </c>
      <c r="J14" s="6" t="s">
        <v>121</v>
      </c>
      <c r="K14" s="6" t="s">
        <v>52</v>
      </c>
    </row>
    <row r="15" spans="1:11" ht="12.75">
      <c r="A15" s="1" t="s">
        <v>61</v>
      </c>
      <c r="B15" s="2">
        <f>B10*B11/100^2</f>
        <v>0.35796776697065585</v>
      </c>
      <c r="C15" s="2">
        <f>C10*C11/100^2</f>
        <v>0.2523556041203818</v>
      </c>
      <c r="D15" s="2">
        <f>D10*D11/100^2</f>
        <v>0.35796776697065585</v>
      </c>
      <c r="E15" s="2">
        <f>E10*E11/100^2</f>
        <v>0.2523556041203818</v>
      </c>
      <c r="F15" s="1" t="s">
        <v>67</v>
      </c>
      <c r="G15" s="7" t="s">
        <v>122</v>
      </c>
      <c r="H15" s="7" t="s">
        <v>123</v>
      </c>
      <c r="I15" s="7" t="s">
        <v>124</v>
      </c>
      <c r="J15" s="7" t="s">
        <v>125</v>
      </c>
      <c r="K15" s="6" t="s">
        <v>67</v>
      </c>
    </row>
    <row r="16" spans="1:11" ht="12.75">
      <c r="A16" s="1" t="s">
        <v>62</v>
      </c>
      <c r="B16" s="2">
        <f>B14*B15</f>
        <v>0.04474597087133198</v>
      </c>
      <c r="C16" s="2">
        <f>C14*C15</f>
        <v>0.027759116453242</v>
      </c>
      <c r="D16" s="2">
        <f>D14*D15</f>
        <v>0.06711895630699798</v>
      </c>
      <c r="E16" s="2">
        <f>E14*E15</f>
        <v>0.04163867467986301</v>
      </c>
      <c r="F16" s="1" t="s">
        <v>68</v>
      </c>
      <c r="G16" s="7" t="s">
        <v>126</v>
      </c>
      <c r="H16" s="7" t="s">
        <v>127</v>
      </c>
      <c r="I16" s="7" t="s">
        <v>128</v>
      </c>
      <c r="J16" s="7" t="s">
        <v>129</v>
      </c>
      <c r="K16" s="6" t="s">
        <v>68</v>
      </c>
    </row>
    <row r="17" spans="1:11" ht="12.75">
      <c r="A17" s="1" t="s">
        <v>72</v>
      </c>
      <c r="B17" s="3">
        <f>B16/B13</f>
        <v>23487.0729193081</v>
      </c>
      <c r="C17" s="3">
        <f>C16/C13</f>
        <v>18113.630188467017</v>
      </c>
      <c r="D17" s="3">
        <f>D16/D13</f>
        <v>35230.60937896215</v>
      </c>
      <c r="E17" s="3">
        <f>E16/E13</f>
        <v>27170.44528270053</v>
      </c>
      <c r="F17" s="1" t="s">
        <v>69</v>
      </c>
      <c r="G17" s="8" t="s">
        <v>130</v>
      </c>
      <c r="H17" s="8" t="s">
        <v>131</v>
      </c>
      <c r="I17" s="8" t="s">
        <v>132</v>
      </c>
      <c r="J17" s="8" t="s">
        <v>133</v>
      </c>
      <c r="K17" s="6" t="s">
        <v>69</v>
      </c>
    </row>
    <row r="18" spans="1:11" ht="12.75">
      <c r="A18" s="1" t="s">
        <v>70</v>
      </c>
      <c r="B18" s="2">
        <f>(B3+B5)/2*2.54/100</f>
        <v>1.4345412</v>
      </c>
      <c r="C18" s="2">
        <f>(C3+C5)/2*2.54/100</f>
        <v>1.2265025</v>
      </c>
      <c r="D18" s="2">
        <f>(D3+D5)/2*2.54/100</f>
        <v>1.4345412</v>
      </c>
      <c r="E18" s="2">
        <f>(E3+E5)/2*2.54/100</f>
        <v>1.2265025</v>
      </c>
      <c r="F18" s="1" t="s">
        <v>73</v>
      </c>
      <c r="G18" s="7" t="s">
        <v>134</v>
      </c>
      <c r="H18" s="7" t="s">
        <v>135</v>
      </c>
      <c r="I18" s="7" t="s">
        <v>136</v>
      </c>
      <c r="J18" s="7" t="s">
        <v>137</v>
      </c>
      <c r="K18" s="6" t="s">
        <v>73</v>
      </c>
    </row>
    <row r="19" spans="1:11" ht="12.75">
      <c r="A19" s="1" t="s">
        <v>71</v>
      </c>
      <c r="B19" s="2">
        <v>0.854</v>
      </c>
      <c r="C19" s="2">
        <v>0.854</v>
      </c>
      <c r="D19" s="2">
        <v>0.854</v>
      </c>
      <c r="E19" s="2">
        <v>0.854</v>
      </c>
      <c r="F19" s="1" t="s">
        <v>73</v>
      </c>
      <c r="G19" s="7">
        <v>0.854</v>
      </c>
      <c r="H19" s="7">
        <v>0.854</v>
      </c>
      <c r="I19" s="7">
        <v>0.854</v>
      </c>
      <c r="J19" s="7">
        <v>0.854</v>
      </c>
      <c r="K19" s="6" t="s">
        <v>73</v>
      </c>
    </row>
    <row r="20" spans="1:11" ht="27">
      <c r="A20" s="1" t="s">
        <v>79</v>
      </c>
      <c r="B20" s="2">
        <f>4*PI()*0.0000001*36*71.2*1000/2/PI()/B19</f>
        <v>0.6002810304449648</v>
      </c>
      <c r="C20" s="2">
        <f>4*PI()*0.0000001*36*71.2*1000/2/PI()/C19</f>
        <v>0.6002810304449648</v>
      </c>
      <c r="D20" s="2">
        <f>4*PI()*0.0000001*36*71.2*1000/2/PI()/D19</f>
        <v>0.6002810304449648</v>
      </c>
      <c r="E20" s="2">
        <f>4*PI()*0.0000001*36*71.2*1000/2/PI()/E19</f>
        <v>0.6002810304449648</v>
      </c>
      <c r="F20" s="1" t="s">
        <v>52</v>
      </c>
      <c r="G20" s="7" t="s">
        <v>138</v>
      </c>
      <c r="H20" s="7" t="s">
        <v>139</v>
      </c>
      <c r="I20" s="7" t="s">
        <v>140</v>
      </c>
      <c r="J20" s="7" t="s">
        <v>141</v>
      </c>
      <c r="K20" s="6" t="s">
        <v>52</v>
      </c>
    </row>
    <row r="21" spans="1:11" ht="13.5">
      <c r="A21" s="4" t="s">
        <v>80</v>
      </c>
      <c r="B21" s="2">
        <f>B20*B19/B18</f>
        <v>0.3573546720024493</v>
      </c>
      <c r="C21" s="2">
        <f>C20*C19/C18</f>
        <v>0.4179689809030148</v>
      </c>
      <c r="D21" s="2">
        <f>D20*D19/D18</f>
        <v>0.3573546720024493</v>
      </c>
      <c r="E21" s="2">
        <f>E20*E19/E18</f>
        <v>0.4179689809030148</v>
      </c>
      <c r="F21" s="1" t="s">
        <v>52</v>
      </c>
      <c r="G21" s="7" t="s">
        <v>142</v>
      </c>
      <c r="H21" s="7" t="s">
        <v>143</v>
      </c>
      <c r="I21" s="7" t="s">
        <v>144</v>
      </c>
      <c r="J21" s="7" t="s">
        <v>145</v>
      </c>
      <c r="K21" s="6" t="s">
        <v>52</v>
      </c>
    </row>
    <row r="22" spans="1:11" ht="27">
      <c r="A22" s="1" t="s">
        <v>88</v>
      </c>
      <c r="B22" s="5">
        <f>B17*B7*2.54/100*B21*0.2248</f>
        <v>899.2013328596412</v>
      </c>
      <c r="C22" s="5">
        <f>C17*C7*2.54/100*C21*0.2248</f>
        <v>668.7930473662808</v>
      </c>
      <c r="D22" s="5">
        <f>D17*D7*2.54/100*D21*0.2248</f>
        <v>1348.801999289462</v>
      </c>
      <c r="E22" s="5">
        <f>E17*E7*2.54/100*E21*0.2248</f>
        <v>1003.1895710494213</v>
      </c>
      <c r="F22" s="1" t="s">
        <v>55</v>
      </c>
      <c r="G22" s="9" t="s">
        <v>0</v>
      </c>
      <c r="H22" s="9" t="s">
        <v>1</v>
      </c>
      <c r="I22" s="9" t="s">
        <v>2</v>
      </c>
      <c r="J22" s="9" t="s">
        <v>3</v>
      </c>
      <c r="K22" s="6" t="s">
        <v>55</v>
      </c>
    </row>
    <row r="23" spans="1:11" ht="27">
      <c r="A23" s="1" t="s">
        <v>89</v>
      </c>
      <c r="B23" s="5">
        <f>B22*SIN((90-B8)/180*PI())</f>
        <v>281.6048765003463</v>
      </c>
      <c r="C23" s="5">
        <f>C22*SIN((90-C8)/180*PI())</f>
        <v>385.9956368791971</v>
      </c>
      <c r="D23" s="5">
        <f>D22*SIN((90-D8)/180*PI())</f>
        <v>422.40731475051945</v>
      </c>
      <c r="E23" s="5">
        <f>E22*SIN((90-E8)/180*PI())</f>
        <v>578.9934553187957</v>
      </c>
      <c r="F23" s="1" t="s">
        <v>55</v>
      </c>
      <c r="G23" s="9" t="s">
        <v>4</v>
      </c>
      <c r="H23" s="9" t="s">
        <v>5</v>
      </c>
      <c r="I23" s="9" t="s">
        <v>6</v>
      </c>
      <c r="J23" s="9" t="s">
        <v>7</v>
      </c>
      <c r="K23" s="6" t="s">
        <v>55</v>
      </c>
    </row>
    <row r="24" spans="1:11" ht="27">
      <c r="A24" s="1" t="s">
        <v>90</v>
      </c>
      <c r="B24" s="5">
        <f>B22*COS((90-B8)/180*PI())</f>
        <v>853.968225724927</v>
      </c>
      <c r="C24" s="5">
        <f>C22*COS((90-C8)/180*PI())</f>
        <v>546.1606984356338</v>
      </c>
      <c r="D24" s="5">
        <f>D22*COS((90-D8)/180*PI())</f>
        <v>1280.9523385873908</v>
      </c>
      <c r="E24" s="5">
        <f>E22*COS((90-E8)/180*PI())</f>
        <v>819.2410476534508</v>
      </c>
      <c r="F24" s="1" t="s">
        <v>55</v>
      </c>
      <c r="G24" s="9" t="s">
        <v>8</v>
      </c>
      <c r="H24" s="9" t="s">
        <v>9</v>
      </c>
      <c r="I24" s="9" t="s">
        <v>10</v>
      </c>
      <c r="J24" s="9" t="s">
        <v>11</v>
      </c>
      <c r="K24" s="6" t="s">
        <v>55</v>
      </c>
    </row>
    <row r="25" spans="1:11" ht="25.5">
      <c r="A25" s="1" t="s">
        <v>83</v>
      </c>
      <c r="B25" s="5">
        <f>B17*SIN((90-B8)*PI()/180)</f>
        <v>7355.49873771016</v>
      </c>
      <c r="C25" s="5">
        <f>C17*SIN((90-C8)*PI()/180)</f>
        <v>10454.328507638264</v>
      </c>
      <c r="D25" s="5">
        <f>D17*SIN((90-D8)*PI()/180)</f>
        <v>11033.248106565241</v>
      </c>
      <c r="E25" s="5">
        <f>E17*SIN((90-E8)*PI()/180)</f>
        <v>15681.492761457399</v>
      </c>
      <c r="F25" s="1" t="s">
        <v>69</v>
      </c>
      <c r="G25" s="9" t="s">
        <v>12</v>
      </c>
      <c r="H25" s="9" t="s">
        <v>13</v>
      </c>
      <c r="I25" s="9" t="s">
        <v>14</v>
      </c>
      <c r="J25" s="9" t="s">
        <v>15</v>
      </c>
      <c r="K25" s="6" t="s">
        <v>69</v>
      </c>
    </row>
    <row r="26" spans="1:11" ht="25.5">
      <c r="A26" s="1" t="s">
        <v>87</v>
      </c>
      <c r="B26" s="5">
        <f>B25*B7*2.54/100*B21*0.2248</f>
        <v>281.6048765003462</v>
      </c>
      <c r="C26" s="5">
        <f>C25*C7*2.54/100*C21*0.2248</f>
        <v>385.9956368791971</v>
      </c>
      <c r="D26" s="5">
        <f>D25*D7*2.54/100*D21*0.2248</f>
        <v>422.40731475051945</v>
      </c>
      <c r="E26" s="5">
        <f>E25*E7*2.54/100*E21*0.2248</f>
        <v>578.9934553187958</v>
      </c>
      <c r="F26" s="1" t="s">
        <v>55</v>
      </c>
      <c r="G26" s="9" t="s">
        <v>16</v>
      </c>
      <c r="H26" s="9" t="s">
        <v>17</v>
      </c>
      <c r="I26" s="9" t="s">
        <v>18</v>
      </c>
      <c r="J26" s="9" t="s">
        <v>19</v>
      </c>
      <c r="K26" s="6" t="s">
        <v>55</v>
      </c>
    </row>
    <row r="27" spans="1:11" ht="13.5">
      <c r="A27" s="1" t="s">
        <v>91</v>
      </c>
      <c r="B27" s="1">
        <v>16100</v>
      </c>
      <c r="C27" s="1">
        <v>6400</v>
      </c>
      <c r="D27" s="1">
        <v>17700</v>
      </c>
      <c r="E27" s="1">
        <v>7300</v>
      </c>
      <c r="F27" s="1" t="s">
        <v>69</v>
      </c>
      <c r="G27" s="6">
        <v>16100</v>
      </c>
      <c r="H27" s="6">
        <v>6400</v>
      </c>
      <c r="I27" s="6">
        <v>17700</v>
      </c>
      <c r="J27" s="6">
        <v>7300</v>
      </c>
      <c r="K27" s="6" t="s">
        <v>69</v>
      </c>
    </row>
    <row r="28" spans="1:11" ht="12.75">
      <c r="A28" s="1" t="s">
        <v>81</v>
      </c>
      <c r="B28" s="1">
        <v>0.22</v>
      </c>
      <c r="C28" s="1">
        <v>0.44</v>
      </c>
      <c r="D28" s="1">
        <v>0.22</v>
      </c>
      <c r="E28" s="1">
        <v>0.44</v>
      </c>
      <c r="F28" s="1" t="s">
        <v>52</v>
      </c>
      <c r="G28" s="6">
        <v>0.22</v>
      </c>
      <c r="H28" s="6">
        <v>0.44</v>
      </c>
      <c r="I28" s="6">
        <v>0.22</v>
      </c>
      <c r="J28" s="6">
        <v>0.44</v>
      </c>
      <c r="K28" s="6" t="s">
        <v>52</v>
      </c>
    </row>
    <row r="29" spans="1:11" ht="12.75">
      <c r="A29" s="1" t="s">
        <v>82</v>
      </c>
      <c r="B29" s="1">
        <v>0.56</v>
      </c>
      <c r="C29" s="1">
        <v>0.56</v>
      </c>
      <c r="D29" s="1">
        <v>0.56</v>
      </c>
      <c r="E29" s="1">
        <v>0.56</v>
      </c>
      <c r="F29" s="1" t="s">
        <v>52</v>
      </c>
      <c r="G29" s="6">
        <v>0.56</v>
      </c>
      <c r="H29" s="6">
        <v>0.56</v>
      </c>
      <c r="I29" s="6">
        <v>0.56</v>
      </c>
      <c r="J29" s="6">
        <v>0.56</v>
      </c>
      <c r="K29" s="6" t="s">
        <v>52</v>
      </c>
    </row>
    <row r="30" spans="1:11" ht="27">
      <c r="A30" s="1" t="s">
        <v>96</v>
      </c>
      <c r="B30" s="5">
        <f>B27*2*PI()*B18/12*B29*0.2248</f>
        <v>1522.3757517589684</v>
      </c>
      <c r="C30" s="5">
        <f>C27*2*PI()*C18/12*C29*0.2248</f>
        <v>517.405889616549</v>
      </c>
      <c r="D30" s="5">
        <f>D27*2*PI()*D18/12*D29*0.2248</f>
        <v>1673.667751933773</v>
      </c>
      <c r="E30" s="5">
        <f>E27*2*PI()*E18/12*E29*0.2248</f>
        <v>590.1660928438762</v>
      </c>
      <c r="F30" s="1" t="s">
        <v>55</v>
      </c>
      <c r="G30" s="9" t="s">
        <v>20</v>
      </c>
      <c r="H30" s="9" t="s">
        <v>21</v>
      </c>
      <c r="I30" s="9" t="s">
        <v>22</v>
      </c>
      <c r="J30" s="9" t="s">
        <v>23</v>
      </c>
      <c r="K30" s="6" t="s">
        <v>55</v>
      </c>
    </row>
    <row r="31" spans="1:11" ht="27">
      <c r="A31" s="1" t="s">
        <v>92</v>
      </c>
      <c r="B31" s="5">
        <f>B27*2*PI()*B18/12*B28*0.2248</f>
        <v>598.0761881910232</v>
      </c>
      <c r="C31" s="5">
        <f>C27*2*PI()*C18/12*C28*0.2248</f>
        <v>406.5331989844313</v>
      </c>
      <c r="D31" s="5">
        <f>D27*2*PI()*D18/12*D28*0.2248</f>
        <v>657.5123311168393</v>
      </c>
      <c r="E31" s="5">
        <f>E27*2*PI()*E18/12*E28*0.2248</f>
        <v>463.701930091617</v>
      </c>
      <c r="F31" s="1" t="s">
        <v>55</v>
      </c>
      <c r="G31" s="9" t="s">
        <v>24</v>
      </c>
      <c r="H31" s="9" t="s">
        <v>25</v>
      </c>
      <c r="I31" s="9" t="s">
        <v>26</v>
      </c>
      <c r="J31" s="9" t="s">
        <v>27</v>
      </c>
      <c r="K31" s="6" t="s">
        <v>55</v>
      </c>
    </row>
    <row r="32" spans="1:11" ht="12.75">
      <c r="A32" s="1" t="s">
        <v>97</v>
      </c>
      <c r="B32" s="5">
        <f>B24+B30</f>
        <v>2376.3439774838953</v>
      </c>
      <c r="C32" s="5">
        <f>C24+C30</f>
        <v>1063.5665880521829</v>
      </c>
      <c r="D32" s="5">
        <f>D24+D30</f>
        <v>2954.6200905211635</v>
      </c>
      <c r="E32" s="5">
        <f>E24+E30</f>
        <v>1409.407140497327</v>
      </c>
      <c r="F32" s="1" t="s">
        <v>55</v>
      </c>
      <c r="G32" s="9" t="s">
        <v>28</v>
      </c>
      <c r="H32" s="9" t="s">
        <v>29</v>
      </c>
      <c r="I32" s="9" t="s">
        <v>30</v>
      </c>
      <c r="J32" s="9" t="s">
        <v>31</v>
      </c>
      <c r="K32" s="6" t="s">
        <v>55</v>
      </c>
    </row>
    <row r="33" spans="1:11" ht="12.75">
      <c r="A33" s="1" t="s">
        <v>85</v>
      </c>
      <c r="B33" s="5">
        <v>14160</v>
      </c>
      <c r="C33" s="5">
        <v>5123</v>
      </c>
      <c r="D33" s="5">
        <v>14160</v>
      </c>
      <c r="E33" s="5">
        <v>5123</v>
      </c>
      <c r="F33" s="1" t="s">
        <v>55</v>
      </c>
      <c r="G33" s="9">
        <v>14160</v>
      </c>
      <c r="H33" s="9">
        <v>5123</v>
      </c>
      <c r="I33" s="9">
        <v>14160</v>
      </c>
      <c r="J33" s="9">
        <v>5123</v>
      </c>
      <c r="K33" s="6" t="s">
        <v>55</v>
      </c>
    </row>
    <row r="34" spans="1:11" ht="12.75">
      <c r="A34" s="1" t="s">
        <v>93</v>
      </c>
      <c r="B34" s="5">
        <f>B32/B33*100</f>
        <v>16.782090236468186</v>
      </c>
      <c r="C34" s="5">
        <f>C32/C33*100</f>
        <v>20.76062049682184</v>
      </c>
      <c r="D34" s="5">
        <f>D32/D33*100</f>
        <v>20.865961091251155</v>
      </c>
      <c r="E34" s="5">
        <f>E32/E33*100</f>
        <v>27.511363273420397</v>
      </c>
      <c r="F34" s="1" t="s">
        <v>94</v>
      </c>
      <c r="G34" s="9" t="s">
        <v>32</v>
      </c>
      <c r="H34" s="9" t="s">
        <v>33</v>
      </c>
      <c r="I34" s="9" t="s">
        <v>34</v>
      </c>
      <c r="J34" s="9" t="s">
        <v>35</v>
      </c>
      <c r="K34" s="6" t="s">
        <v>94</v>
      </c>
    </row>
    <row r="35" spans="1:11" ht="12.75">
      <c r="A35" s="1" t="s">
        <v>84</v>
      </c>
      <c r="B35" s="5">
        <f>B23+B26+B31</f>
        <v>1161.2859411917157</v>
      </c>
      <c r="C35" s="5">
        <f>C23+C26+C31</f>
        <v>1178.5244727428255</v>
      </c>
      <c r="D35" s="5">
        <f>D23+D26+D31</f>
        <v>1502.3269606178783</v>
      </c>
      <c r="E35" s="5">
        <f>E23+E26+E31</f>
        <v>1621.6888407292083</v>
      </c>
      <c r="F35" s="1" t="s">
        <v>55</v>
      </c>
      <c r="G35" s="9" t="s">
        <v>36</v>
      </c>
      <c r="H35" s="9" t="s">
        <v>37</v>
      </c>
      <c r="I35" s="9" t="s">
        <v>38</v>
      </c>
      <c r="J35" s="9" t="s">
        <v>39</v>
      </c>
      <c r="K35" s="6" t="s">
        <v>55</v>
      </c>
    </row>
    <row r="36" spans="1:11" ht="12.75">
      <c r="A36" s="1" t="s">
        <v>86</v>
      </c>
      <c r="B36" s="5">
        <v>5563</v>
      </c>
      <c r="C36" s="5">
        <v>4025</v>
      </c>
      <c r="D36" s="5">
        <v>5563</v>
      </c>
      <c r="E36" s="5">
        <v>4025</v>
      </c>
      <c r="F36" s="1" t="s">
        <v>55</v>
      </c>
      <c r="G36" s="9">
        <v>5563</v>
      </c>
      <c r="H36" s="9">
        <v>4025</v>
      </c>
      <c r="I36" s="9">
        <v>5563</v>
      </c>
      <c r="J36" s="9">
        <v>4025</v>
      </c>
      <c r="K36" s="6" t="s">
        <v>55</v>
      </c>
    </row>
    <row r="37" spans="1:11" ht="12.75">
      <c r="A37" s="1" t="s">
        <v>95</v>
      </c>
      <c r="B37" s="5">
        <f>B35/B36*100</f>
        <v>20.875174208012144</v>
      </c>
      <c r="C37" s="5">
        <f>C35/C36*100</f>
        <v>29.280111124045355</v>
      </c>
      <c r="D37" s="5">
        <f>D35/D36*100</f>
        <v>27.005697656262416</v>
      </c>
      <c r="E37" s="5">
        <f>E35/E36*100</f>
        <v>40.2904059808499</v>
      </c>
      <c r="F37" s="1" t="s">
        <v>94</v>
      </c>
      <c r="G37" s="9" t="s">
        <v>40</v>
      </c>
      <c r="H37" s="9" t="s">
        <v>41</v>
      </c>
      <c r="I37" s="9" t="s">
        <v>42</v>
      </c>
      <c r="J37" s="9" t="s">
        <v>43</v>
      </c>
      <c r="K37" s="6" t="s">
        <v>94</v>
      </c>
    </row>
  </sheetData>
  <printOptions headings="1"/>
  <pageMargins left="0.75" right="0.75" top="1" bottom="1" header="0.5" footer="0.5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cp:lastPrinted>2000-12-13T17:42:26Z</cp:lastPrinted>
  <dcterms:created xsi:type="dcterms:W3CDTF">2000-11-21T18:59:20Z</dcterms:created>
  <cp:category/>
  <cp:version/>
  <cp:contentType/>
  <cp:contentStatus/>
</cp:coreProperties>
</file>