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40" yWindow="2140" windowWidth="20540" windowHeight="13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<sst xmlns="http://schemas.openxmlformats.org/spreadsheetml/2006/main" count="83" uniqueCount="63">
  <si>
    <t>Ioh</t>
  </si>
  <si>
    <t>Ipf1b</t>
  </si>
  <si>
    <t>Amp</t>
  </si>
  <si>
    <t>lb/kA^2</t>
  </si>
  <si>
    <t>lb</t>
  </si>
  <si>
    <t>OH Dead Weight</t>
  </si>
  <si>
    <t xml:space="preserve"> </t>
  </si>
  <si>
    <t>F/Fallow</t>
  </si>
  <si>
    <t>#Bolts</t>
  </si>
  <si>
    <t>Bolt Diameter</t>
  </si>
  <si>
    <t>Torque</t>
  </si>
  <si>
    <t>inch</t>
  </si>
  <si>
    <t>inch-lbs</t>
  </si>
  <si>
    <t>Down Force</t>
  </si>
  <si>
    <t>Compression/bolt</t>
  </si>
  <si>
    <t>Belleville Washer force to flatten</t>
  </si>
  <si>
    <t>lbs</t>
  </si>
  <si>
    <t>Parallel Washers per stack</t>
  </si>
  <si>
    <t>Series Washers per stack</t>
  </si>
  <si>
    <t>#Stacks</t>
  </si>
  <si>
    <t>Force per Stack</t>
  </si>
  <si>
    <t>Belleville Washer full deflection</t>
  </si>
  <si>
    <t>in</t>
  </si>
  <si>
    <t>Compressive Deflection</t>
  </si>
  <si>
    <t>Remaining Deflection</t>
  </si>
  <si>
    <t>Compressive Deflection %</t>
  </si>
  <si>
    <t>Remaining Deflection %</t>
  </si>
  <si>
    <t>per degC</t>
  </si>
  <si>
    <t>Delta T</t>
  </si>
  <si>
    <t>degC</t>
  </si>
  <si>
    <t>OH Length at 20C</t>
  </si>
  <si>
    <t>CSA</t>
  </si>
  <si>
    <t>in^2</t>
  </si>
  <si>
    <t>psi</t>
  </si>
  <si>
    <t>Tube ID</t>
  </si>
  <si>
    <t>Tube OD</t>
  </si>
  <si>
    <t>SS Modulus of Elasticity</t>
  </si>
  <si>
    <t>Tmax</t>
  </si>
  <si>
    <t>Troom</t>
  </si>
  <si>
    <t>Tube  Stress</t>
  </si>
  <si>
    <t>Washer Height</t>
  </si>
  <si>
    <t>Tube Height</t>
  </si>
  <si>
    <t>Coil Height</t>
  </si>
  <si>
    <t>Gap</t>
  </si>
  <si>
    <t>Start</t>
  </si>
  <si>
    <t>Coil Expansion to Washer Limit</t>
  </si>
  <si>
    <t>Coil Full Expansion</t>
  </si>
  <si>
    <t>Coil Cooled</t>
  </si>
  <si>
    <t>Force</t>
  </si>
  <si>
    <t>Washer Compression</t>
  </si>
  <si>
    <t>Tube at Yield Point</t>
  </si>
  <si>
    <t>Preload</t>
  </si>
  <si>
    <t>SS Yield Strength</t>
  </si>
  <si>
    <t>Cu Coeff of Expansion</t>
  </si>
  <si>
    <t>Delta L</t>
  </si>
  <si>
    <t>∑Remaining Deflection</t>
  </si>
  <si>
    <t>Set Screw</t>
  </si>
  <si>
    <t>Ipf2l</t>
  </si>
  <si>
    <t>Koh-pf1b</t>
  </si>
  <si>
    <t>Foh-pf1b</t>
  </si>
  <si>
    <t>Koh-pf2l</t>
  </si>
  <si>
    <t>Foh-pf2l</t>
  </si>
  <si>
    <t>∑F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</si>
</sst>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000000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164" fontId="0" fillId="0" borderId="1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1" xfId="0" applyNumberFormat="1" applyFill="1" applyBorder="1" applyAlignment="1">
      <alignment/>
    </xf>
    <xf numFmtId="0" fontId="0" fillId="0" borderId="0" xfId="0" applyFill="1" applyAlignment="1">
      <alignment wrapText="1"/>
    </xf>
    <xf numFmtId="165" fontId="0" fillId="0" borderId="0" xfId="0" applyNumberFormat="1" applyFill="1" applyAlignment="1">
      <alignment/>
    </xf>
    <xf numFmtId="11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G18" sqref="G18"/>
    </sheetView>
  </sheetViews>
  <sheetFormatPr defaultColWidth="11.00390625" defaultRowHeight="12"/>
  <cols>
    <col min="1" max="1" width="19.875" style="8" bestFit="1" customWidth="1"/>
    <col min="2" max="2" width="13.625" style="4" bestFit="1" customWidth="1"/>
    <col min="3" max="3" width="7.125" style="4" bestFit="1" customWidth="1"/>
    <col min="4" max="4" width="10.875" style="4" customWidth="1"/>
    <col min="5" max="5" width="24.125" style="4" bestFit="1" customWidth="1"/>
    <col min="6" max="6" width="9.625" style="6" bestFit="1" customWidth="1"/>
    <col min="7" max="7" width="9.125" style="9" bestFit="1" customWidth="1"/>
    <col min="8" max="8" width="9.375" style="9" bestFit="1" customWidth="1"/>
    <col min="9" max="9" width="11.875" style="9" customWidth="1"/>
    <col min="10" max="10" width="16.625" style="9" bestFit="1" customWidth="1"/>
    <col min="11" max="11" width="9.875" style="9" customWidth="1"/>
    <col min="12" max="12" width="10.625" style="6" bestFit="1" customWidth="1"/>
    <col min="13" max="13" width="5.625" style="9" bestFit="1" customWidth="1"/>
    <col min="14" max="16384" width="10.875" style="4" customWidth="1"/>
  </cols>
  <sheetData>
    <row r="1" spans="1:13" ht="12.75">
      <c r="A1" s="1" t="s">
        <v>9</v>
      </c>
      <c r="B1" s="2">
        <v>0.375</v>
      </c>
      <c r="C1" s="3" t="s">
        <v>11</v>
      </c>
      <c r="E1" s="11"/>
      <c r="F1" s="12" t="s">
        <v>48</v>
      </c>
      <c r="G1" s="13" t="s">
        <v>42</v>
      </c>
      <c r="H1" s="13" t="s">
        <v>56</v>
      </c>
      <c r="I1" s="13" t="s">
        <v>40</v>
      </c>
      <c r="J1" s="13" t="s">
        <v>49</v>
      </c>
      <c r="K1" s="13" t="s">
        <v>41</v>
      </c>
      <c r="L1" s="12" t="s">
        <v>39</v>
      </c>
      <c r="M1" s="13" t="s">
        <v>43</v>
      </c>
    </row>
    <row r="2" spans="1:13" ht="12.75">
      <c r="A2" s="1" t="s">
        <v>10</v>
      </c>
      <c r="B2" s="5">
        <v>375</v>
      </c>
      <c r="C2" s="3" t="s">
        <v>12</v>
      </c>
      <c r="E2" s="11" t="s">
        <v>44</v>
      </c>
      <c r="F2" s="12">
        <v>0</v>
      </c>
      <c r="G2" s="13">
        <f>B34</f>
        <v>170.07874015748033</v>
      </c>
      <c r="H2" s="13">
        <v>0</v>
      </c>
      <c r="I2" s="13">
        <f>B20*B19</f>
        <v>0.11499999999999999</v>
      </c>
      <c r="J2" s="13">
        <v>0</v>
      </c>
      <c r="K2" s="13">
        <f>G2+H2+I2</f>
        <v>170.19374015748033</v>
      </c>
      <c r="L2" s="12">
        <f>F2/B39</f>
        <v>0</v>
      </c>
      <c r="M2" s="13">
        <f aca="true" t="shared" si="0" ref="M2:M7">K2-I2-H2-G2</f>
        <v>0</v>
      </c>
    </row>
    <row r="3" spans="1:13" ht="12.75">
      <c r="A3" s="1" t="s">
        <v>14</v>
      </c>
      <c r="B3" s="5">
        <f>B2/0.2/B1</f>
        <v>5000</v>
      </c>
      <c r="C3" s="3" t="s">
        <v>4</v>
      </c>
      <c r="E3" s="11" t="s">
        <v>51</v>
      </c>
      <c r="F3" s="12">
        <f>B4*B3</f>
        <v>50000</v>
      </c>
      <c r="G3" s="13">
        <f>G2</f>
        <v>170.07874015748033</v>
      </c>
      <c r="H3" s="13">
        <f>J3+(K3-K2)</f>
        <v>0.1506796032216487</v>
      </c>
      <c r="I3" s="13">
        <f>I2-J3</f>
        <v>0.03285714285714285</v>
      </c>
      <c r="J3" s="13">
        <f>F3/B22/B21/B18*B19*B20</f>
        <v>0.08214285714285714</v>
      </c>
      <c r="K3" s="13">
        <f>K2+F3*K2/B39/B40</f>
        <v>170.26227690355913</v>
      </c>
      <c r="L3" s="12">
        <f>F3/B39</f>
        <v>12080.951863809049</v>
      </c>
      <c r="M3" s="13">
        <f t="shared" si="0"/>
        <v>0</v>
      </c>
    </row>
    <row r="4" spans="1:13" ht="12.75">
      <c r="A4" s="1" t="s">
        <v>8</v>
      </c>
      <c r="B4" s="5">
        <v>10</v>
      </c>
      <c r="C4" s="3"/>
      <c r="E4" s="11" t="s">
        <v>45</v>
      </c>
      <c r="F4" s="12">
        <f>B22*B21*B18</f>
        <v>70000</v>
      </c>
      <c r="G4" s="13">
        <f>G3+(K4-K3)+(J4-J3)</f>
        <v>170.139011998769</v>
      </c>
      <c r="H4" s="13">
        <f>H3</f>
        <v>0.1506796032216487</v>
      </c>
      <c r="I4" s="13">
        <f>I2-J4</f>
        <v>0</v>
      </c>
      <c r="J4" s="13">
        <f>B20*B19</f>
        <v>0.11499999999999999</v>
      </c>
      <c r="K4" s="13">
        <f>K2+F4*K2/B39/B40</f>
        <v>170.28969160199065</v>
      </c>
      <c r="L4" s="12">
        <f>F4/B39</f>
        <v>16913.33260933267</v>
      </c>
      <c r="M4" s="13">
        <f t="shared" si="0"/>
        <v>0</v>
      </c>
    </row>
    <row r="5" spans="1:13" ht="12.75">
      <c r="A5" s="1" t="s">
        <v>5</v>
      </c>
      <c r="B5" s="5">
        <v>2500</v>
      </c>
      <c r="C5" s="3" t="s">
        <v>4</v>
      </c>
      <c r="E5" s="11" t="s">
        <v>50</v>
      </c>
      <c r="F5" s="12">
        <f>L5*B39</f>
        <v>124162.40184629454</v>
      </c>
      <c r="G5" s="13">
        <f>K5-I5-H5</f>
        <v>170.21325429441617</v>
      </c>
      <c r="H5" s="13">
        <f>H4</f>
        <v>0.1506796032216487</v>
      </c>
      <c r="I5" s="13">
        <f>I2-J5</f>
        <v>0</v>
      </c>
      <c r="J5" s="13">
        <f>J4</f>
        <v>0.11499999999999999</v>
      </c>
      <c r="K5" s="13">
        <f>K2+F5*K2/B39/B40</f>
        <v>170.36393389763782</v>
      </c>
      <c r="L5" s="12">
        <f>B41</f>
        <v>30000</v>
      </c>
      <c r="M5" s="13">
        <f t="shared" si="0"/>
        <v>0</v>
      </c>
    </row>
    <row r="6" spans="1:13" ht="12.75">
      <c r="A6" s="1" t="s">
        <v>13</v>
      </c>
      <c r="B6" s="5">
        <f>B5+B4*B3</f>
        <v>52500</v>
      </c>
      <c r="C6" s="3" t="s">
        <v>4</v>
      </c>
      <c r="E6" s="11" t="s">
        <v>46</v>
      </c>
      <c r="F6" s="12">
        <f>L6*B39</f>
        <v>124162.40184629454</v>
      </c>
      <c r="G6" s="13">
        <f>G2+B35</f>
        <v>170.30868661417324</v>
      </c>
      <c r="H6" s="13">
        <f>H5</f>
        <v>0.1506796032216487</v>
      </c>
      <c r="I6" s="13">
        <f>I5</f>
        <v>0</v>
      </c>
      <c r="J6" s="13">
        <f>J5</f>
        <v>0.11499999999999999</v>
      </c>
      <c r="K6" s="13">
        <f>G6+H6+I6</f>
        <v>170.4593662173949</v>
      </c>
      <c r="L6" s="12">
        <v>30000</v>
      </c>
      <c r="M6" s="13">
        <f t="shared" si="0"/>
        <v>0</v>
      </c>
    </row>
    <row r="7" spans="1:13" ht="12.75">
      <c r="A7" s="1" t="s">
        <v>58</v>
      </c>
      <c r="B7" s="5">
        <v>53.3</v>
      </c>
      <c r="C7" s="3" t="s">
        <v>3</v>
      </c>
      <c r="E7" s="11" t="s">
        <v>47</v>
      </c>
      <c r="F7" s="12">
        <v>18250</v>
      </c>
      <c r="G7" s="13">
        <f>G2</f>
        <v>170.07874015748033</v>
      </c>
      <c r="H7" s="13">
        <f>H6</f>
        <v>0.1506796032216487</v>
      </c>
      <c r="I7" s="13">
        <f>I2-J7</f>
        <v>0.08501785714285713</v>
      </c>
      <c r="J7" s="13">
        <f>F7/B22/B21/B18*B19*B20</f>
        <v>0.02998214285714286</v>
      </c>
      <c r="K7" s="13">
        <f>(K2+K6-K5)+F7*(K2+K6-K5)/B39/B40</f>
        <v>170.3142024166675</v>
      </c>
      <c r="L7" s="12">
        <f>F7/B39</f>
        <v>4409.547430290302</v>
      </c>
      <c r="M7" s="13">
        <f t="shared" si="0"/>
        <v>-0.00023520117730413403</v>
      </c>
    </row>
    <row r="8" spans="1:13" ht="12.75">
      <c r="A8" s="1" t="s">
        <v>0</v>
      </c>
      <c r="B8" s="5">
        <v>24000</v>
      </c>
      <c r="C8" s="3" t="s">
        <v>2</v>
      </c>
      <c r="G8" s="4"/>
      <c r="H8" s="4"/>
      <c r="I8" s="4"/>
      <c r="J8" s="4"/>
      <c r="K8" s="4"/>
      <c r="M8" s="4"/>
    </row>
    <row r="9" spans="1:13" ht="12.75">
      <c r="A9" s="1" t="s">
        <v>1</v>
      </c>
      <c r="B9" s="5">
        <v>15000</v>
      </c>
      <c r="C9" s="3" t="s">
        <v>2</v>
      </c>
      <c r="G9" s="4"/>
      <c r="H9" s="4"/>
      <c r="I9" s="4"/>
      <c r="J9" s="4"/>
      <c r="K9" s="4"/>
      <c r="M9" s="4"/>
    </row>
    <row r="10" spans="1:13" ht="12.75">
      <c r="A10" s="1" t="s">
        <v>59</v>
      </c>
      <c r="B10" s="5">
        <f>B8*B9/1000000*B7</f>
        <v>19188</v>
      </c>
      <c r="C10" s="3" t="s">
        <v>4</v>
      </c>
      <c r="G10" s="4"/>
      <c r="H10" s="4"/>
      <c r="I10" s="4"/>
      <c r="J10" s="4"/>
      <c r="K10" s="4"/>
      <c r="M10" s="4"/>
    </row>
    <row r="11" spans="1:13" ht="12.75">
      <c r="A11" s="1" t="s">
        <v>60</v>
      </c>
      <c r="B11" s="5">
        <v>54.1</v>
      </c>
      <c r="C11" s="3" t="s">
        <v>3</v>
      </c>
      <c r="G11" s="4"/>
      <c r="H11" s="4"/>
      <c r="I11" s="4"/>
      <c r="J11" s="4"/>
      <c r="K11" s="4"/>
      <c r="M11" s="4"/>
    </row>
    <row r="12" spans="1:13" ht="12.75">
      <c r="A12" s="1" t="s">
        <v>57</v>
      </c>
      <c r="B12" s="5">
        <v>20000</v>
      </c>
      <c r="C12" s="3" t="s">
        <v>2</v>
      </c>
      <c r="G12" s="4"/>
      <c r="H12" s="4"/>
      <c r="I12" s="4"/>
      <c r="J12" s="4"/>
      <c r="K12" s="4"/>
      <c r="M12" s="4"/>
    </row>
    <row r="13" spans="1:13" ht="12.75">
      <c r="A13" s="1" t="s">
        <v>61</v>
      </c>
      <c r="B13" s="5">
        <f>B8*B12*B11/1000000</f>
        <v>25968</v>
      </c>
      <c r="C13" s="3" t="s">
        <v>4</v>
      </c>
      <c r="G13" s="4"/>
      <c r="H13" s="4"/>
      <c r="I13" s="4"/>
      <c r="J13" s="4"/>
      <c r="K13" s="4"/>
      <c r="M13" s="4"/>
    </row>
    <row r="14" spans="1:13" ht="12.75">
      <c r="A14" s="1" t="s">
        <v>62</v>
      </c>
      <c r="B14" s="5">
        <f>B10+B13</f>
        <v>45156</v>
      </c>
      <c r="C14" s="3" t="s">
        <v>4</v>
      </c>
      <c r="G14" s="4"/>
      <c r="H14" s="4"/>
      <c r="I14" s="4"/>
      <c r="J14" s="4"/>
      <c r="K14" s="4"/>
      <c r="M14" s="4"/>
    </row>
    <row r="15" spans="1:13" ht="12.75">
      <c r="A15" s="1" t="s">
        <v>7</v>
      </c>
      <c r="B15" s="7">
        <f>B14/B6</f>
        <v>0.8601142857142857</v>
      </c>
      <c r="C15" s="3"/>
      <c r="G15" s="4"/>
      <c r="H15" s="4"/>
      <c r="I15" s="4"/>
      <c r="J15" s="4"/>
      <c r="K15" s="4"/>
      <c r="M15" s="4"/>
    </row>
    <row r="16" spans="7:13" ht="12.75">
      <c r="G16" s="4"/>
      <c r="H16" s="4"/>
      <c r="I16" s="4"/>
      <c r="J16" s="4"/>
      <c r="K16" s="4"/>
      <c r="M16" s="4"/>
    </row>
    <row r="17" spans="7:13" ht="12.75">
      <c r="G17" s="4"/>
      <c r="H17" s="4"/>
      <c r="I17" s="4"/>
      <c r="J17" s="4"/>
      <c r="K17" s="4"/>
      <c r="M17" s="4"/>
    </row>
    <row r="18" spans="1:3" ht="25.5">
      <c r="A18" s="1" t="s">
        <v>15</v>
      </c>
      <c r="B18" s="3">
        <v>3500</v>
      </c>
      <c r="C18" s="3" t="s">
        <v>16</v>
      </c>
    </row>
    <row r="19" spans="1:3" ht="25.5">
      <c r="A19" s="1" t="s">
        <v>21</v>
      </c>
      <c r="B19" s="3">
        <v>0.023</v>
      </c>
      <c r="C19" s="3" t="s">
        <v>22</v>
      </c>
    </row>
    <row r="20" spans="1:3" ht="25.5">
      <c r="A20" s="1" t="s">
        <v>18</v>
      </c>
      <c r="B20" s="3">
        <v>5</v>
      </c>
      <c r="C20" s="3"/>
    </row>
    <row r="21" spans="1:3" ht="25.5">
      <c r="A21" s="1" t="s">
        <v>17</v>
      </c>
      <c r="B21" s="3">
        <v>2</v>
      </c>
      <c r="C21" s="3"/>
    </row>
    <row r="22" spans="1:3" ht="12.75">
      <c r="A22" s="1" t="s">
        <v>19</v>
      </c>
      <c r="B22" s="3">
        <v>10</v>
      </c>
      <c r="C22" s="3"/>
    </row>
    <row r="23" spans="1:3" ht="12.75">
      <c r="A23" s="1" t="s">
        <v>20</v>
      </c>
      <c r="B23" s="3">
        <f>B4*B3/B22</f>
        <v>5000</v>
      </c>
      <c r="C23" s="3" t="s">
        <v>16</v>
      </c>
    </row>
    <row r="24" spans="1:3" ht="25.5">
      <c r="A24" s="1" t="s">
        <v>25</v>
      </c>
      <c r="B24" s="2">
        <f>B23/B18/B21</f>
        <v>0.7142857142857143</v>
      </c>
      <c r="C24" s="3" t="s">
        <v>6</v>
      </c>
    </row>
    <row r="25" spans="1:3" ht="12.75">
      <c r="A25" s="1" t="s">
        <v>23</v>
      </c>
      <c r="B25" s="2">
        <f>B20*B19*B24</f>
        <v>0.08214285714285714</v>
      </c>
      <c r="C25" s="3" t="s">
        <v>22</v>
      </c>
    </row>
    <row r="26" spans="1:3" ht="12.75">
      <c r="A26" s="1" t="s">
        <v>26</v>
      </c>
      <c r="B26" s="2">
        <f>1-B24</f>
        <v>0.2857142857142857</v>
      </c>
      <c r="C26" s="3"/>
    </row>
    <row r="27" spans="1:3" ht="12.75">
      <c r="A27" s="1" t="s">
        <v>24</v>
      </c>
      <c r="B27" s="2">
        <f>B26/B24*B25</f>
        <v>0.032857142857142856</v>
      </c>
      <c r="C27" s="3" t="s">
        <v>22</v>
      </c>
    </row>
    <row r="28" spans="1:3" ht="12.75">
      <c r="A28" s="1" t="s">
        <v>55</v>
      </c>
      <c r="B28" s="2">
        <f>B20*B27</f>
        <v>0.16428571428571428</v>
      </c>
      <c r="C28" s="3" t="s">
        <v>22</v>
      </c>
    </row>
    <row r="30" spans="1:10" ht="12.75">
      <c r="A30" s="1" t="s">
        <v>53</v>
      </c>
      <c r="B30" s="10">
        <v>1.69E-05</v>
      </c>
      <c r="C30" s="3" t="s">
        <v>27</v>
      </c>
      <c r="J30" s="9" t="s">
        <v>6</v>
      </c>
    </row>
    <row r="31" spans="1:3" ht="12.75">
      <c r="A31" s="1" t="s">
        <v>37</v>
      </c>
      <c r="B31" s="5">
        <v>100</v>
      </c>
      <c r="C31" s="3" t="s">
        <v>29</v>
      </c>
    </row>
    <row r="32" spans="1:3" ht="12.75">
      <c r="A32" s="1" t="s">
        <v>38</v>
      </c>
      <c r="B32" s="5">
        <v>20</v>
      </c>
      <c r="C32" s="3" t="s">
        <v>29</v>
      </c>
    </row>
    <row r="33" spans="1:3" ht="12.75">
      <c r="A33" s="1" t="s">
        <v>28</v>
      </c>
      <c r="B33" s="5">
        <f>B31-B32</f>
        <v>80</v>
      </c>
      <c r="C33" s="3" t="s">
        <v>29</v>
      </c>
    </row>
    <row r="34" spans="1:3" ht="12.75">
      <c r="A34" s="1" t="s">
        <v>30</v>
      </c>
      <c r="B34" s="5">
        <f>2.16*2*100/2.54</f>
        <v>170.07874015748033</v>
      </c>
      <c r="C34" s="3" t="s">
        <v>22</v>
      </c>
    </row>
    <row r="35" spans="1:3" ht="12.75">
      <c r="A35" s="1" t="s">
        <v>54</v>
      </c>
      <c r="B35" s="2">
        <f>B30*B33*B34</f>
        <v>0.22994645669291341</v>
      </c>
      <c r="C35" s="3" t="s">
        <v>22</v>
      </c>
    </row>
    <row r="36" spans="1:3" ht="12.75">
      <c r="A36" s="1"/>
      <c r="B36" s="2"/>
      <c r="C36" s="3"/>
    </row>
    <row r="37" spans="1:3" ht="12.75">
      <c r="A37" s="1" t="s">
        <v>34</v>
      </c>
      <c r="B37" s="3">
        <v>8.18</v>
      </c>
      <c r="C37" s="3" t="s">
        <v>22</v>
      </c>
    </row>
    <row r="38" spans="1:3" ht="12.75">
      <c r="A38" s="1" t="s">
        <v>35</v>
      </c>
      <c r="B38" s="3">
        <v>8.496</v>
      </c>
      <c r="C38" s="3" t="s">
        <v>22</v>
      </c>
    </row>
    <row r="39" spans="1:3" ht="12.75">
      <c r="A39" s="1" t="s">
        <v>31</v>
      </c>
      <c r="B39" s="2">
        <f>PI()*(B38^2-B37^2)/4</f>
        <v>4.138746728209818</v>
      </c>
      <c r="C39" s="3" t="s">
        <v>32</v>
      </c>
    </row>
    <row r="40" spans="1:3" ht="12.75">
      <c r="A40" s="1" t="s">
        <v>36</v>
      </c>
      <c r="B40" s="10">
        <f>30000000</f>
        <v>30000000</v>
      </c>
      <c r="C40" s="3" t="s">
        <v>33</v>
      </c>
    </row>
    <row r="41" spans="1:3" ht="12.75">
      <c r="A41" s="1" t="s">
        <v>52</v>
      </c>
      <c r="B41" s="3">
        <v>30000</v>
      </c>
      <c r="C41" s="3" t="s">
        <v>33</v>
      </c>
    </row>
    <row r="42" ht="12.75">
      <c r="B42" s="9"/>
    </row>
  </sheetData>
  <printOptions gridLines="1"/>
  <pageMargins left="0.75" right="0.75" top="1" bottom="1" header="0.5" footer="0.5"/>
  <pageSetup fitToHeight="1" fitToWidth="1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cp:lastPrinted>2000-08-30T19:41:46Z</cp:lastPrinted>
  <dcterms:created xsi:type="dcterms:W3CDTF">2000-07-19T13:44:29Z</dcterms:created>
  <cp:category/>
  <cp:version/>
  <cp:contentType/>
  <cp:contentStatus/>
</cp:coreProperties>
</file>