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0" yWindow="2120" windowWidth="20540" windowHeight="12740" activeTab="0"/>
  </bookViews>
  <sheets>
    <sheet name="Bakeout Dimensions" sheetId="1" r:id="rId1"/>
  </sheets>
  <definedNames>
    <definedName name="Qcool">'Bakeout Dimensions'!$B$2</definedName>
    <definedName name="Qheat">'Bakeout Dimensions'!$B$1</definedName>
  </definedNames>
  <calcPr fullCalcOnLoad="1"/>
</workbook>
</file>

<file path=xl/sharedStrings.xml><?xml version="1.0" encoding="utf-8"?>
<sst xmlns="http://schemas.openxmlformats.org/spreadsheetml/2006/main" count="57" uniqueCount="48">
  <si>
    <t>Heat Load (Bakeout)</t>
  </si>
  <si>
    <t>Watt</t>
  </si>
  <si>
    <t xml:space="preserve"> </t>
  </si>
  <si>
    <t>Cool Load (Ops)</t>
  </si>
  <si>
    <t>R</t>
  </si>
  <si>
    <t>Z</t>
  </si>
  <si>
    <t>L</t>
  </si>
  <si>
    <t>T</t>
  </si>
  <si>
    <t>V</t>
  </si>
  <si>
    <t>OBD</t>
  </si>
  <si>
    <t>PPP</t>
  </si>
  <si>
    <t>SPP</t>
  </si>
  <si>
    <t xml:space="preserve">Wt. </t>
  </si>
  <si>
    <t>lbs</t>
  </si>
  <si>
    <t>Target Temperature</t>
  </si>
  <si>
    <t>degC</t>
  </si>
  <si>
    <t>Ambient Temperature</t>
  </si>
  <si>
    <t>Loss @ Target Temperature</t>
  </si>
  <si>
    <t>watt</t>
  </si>
  <si>
    <t>Thermal Resistance</t>
  </si>
  <si>
    <t>degC/watt</t>
  </si>
  <si>
    <t>Mass</t>
  </si>
  <si>
    <t>gm</t>
  </si>
  <si>
    <t>Specific Heat</t>
  </si>
  <si>
    <t>Joule/gm-degC</t>
  </si>
  <si>
    <t>Heat Capacity</t>
  </si>
  <si>
    <t>Joule/degC</t>
  </si>
  <si>
    <t>Heat to be Added to Mass @ Target Temp</t>
  </si>
  <si>
    <t>Joule</t>
  </si>
  <si>
    <t>Time Constant</t>
  </si>
  <si>
    <t>sec</t>
  </si>
  <si>
    <t>min</t>
  </si>
  <si>
    <t>Section</t>
  </si>
  <si>
    <t>Length (in)</t>
  </si>
  <si>
    <t>ID (in)</t>
  </si>
  <si>
    <t>Heat Load (watt)</t>
  </si>
  <si>
    <t>Heat Flux (watt/in)</t>
  </si>
  <si>
    <t>Heat Flux (watt/sq in)</t>
  </si>
  <si>
    <t>#Series</t>
  </si>
  <si>
    <t># Parallel</t>
  </si>
  <si>
    <t>Useful Heat Transfer Area (sq in)</t>
  </si>
  <si>
    <t>Equivalent Length (in of 0.375" tubing)</t>
  </si>
  <si>
    <t xml:space="preserve">Supply - OBD </t>
  </si>
  <si>
    <t>OBD-OBD Jumper</t>
  </si>
  <si>
    <t>OBD-SPP Jumper</t>
  </si>
  <si>
    <t>SPP-PPP Jumper</t>
  </si>
  <si>
    <t>PPP-Return</t>
  </si>
  <si>
    <t>∑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</si>
</sst>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workbookViewId="0" topLeftCell="A1">
      <selection activeCell="L11" sqref="L11"/>
    </sheetView>
  </sheetViews>
  <sheetFormatPr defaultColWidth="11.00390625" defaultRowHeight="12.75"/>
  <cols>
    <col min="1" max="1" width="15.00390625" style="0" customWidth="1"/>
    <col min="2" max="3" width="12.375" style="0" customWidth="1"/>
    <col min="4" max="5" width="4.375" style="1" customWidth="1"/>
    <col min="6" max="6" width="7.25390625" style="1" customWidth="1"/>
    <col min="7" max="7" width="5.625" style="1" customWidth="1"/>
    <col min="8" max="8" width="4.375" style="1" customWidth="1"/>
    <col min="9" max="9" width="5.875" style="1" customWidth="1"/>
    <col min="10" max="10" width="9.75390625" style="1" customWidth="1"/>
    <col min="11" max="11" width="8.875" style="1" customWidth="1"/>
    <col min="12" max="12" width="7.625" style="1" customWidth="1"/>
    <col min="13" max="13" width="8.375" style="1" customWidth="1"/>
    <col min="14" max="14" width="7.875" style="1" customWidth="1"/>
    <col min="15" max="15" width="6.625" style="1" customWidth="1"/>
    <col min="16" max="16" width="8.25390625" style="1" customWidth="1"/>
    <col min="17" max="17" width="7.375" style="1" customWidth="1"/>
    <col min="18" max="16384" width="12.375" style="0" customWidth="1"/>
  </cols>
  <sheetData>
    <row r="1" spans="1:6" ht="12.75">
      <c r="A1" t="s">
        <v>0</v>
      </c>
      <c r="B1">
        <v>50000</v>
      </c>
      <c r="C1" t="s">
        <v>1</v>
      </c>
      <c r="F1" s="1" t="s">
        <v>2</v>
      </c>
    </row>
    <row r="2" spans="1:3" ht="12.75">
      <c r="A2" t="s">
        <v>3</v>
      </c>
      <c r="B2">
        <f>(1700000*2*5/300)</f>
        <v>56666.666666666664</v>
      </c>
      <c r="C2" t="s">
        <v>1</v>
      </c>
    </row>
    <row r="4" spans="2:17" ht="12.75">
      <c r="B4" t="s">
        <v>4</v>
      </c>
      <c r="C4" t="s">
        <v>5</v>
      </c>
      <c r="D4" s="1" t="s">
        <v>6</v>
      </c>
      <c r="E4" s="1" t="s">
        <v>7</v>
      </c>
      <c r="F4" s="1" t="s">
        <v>8</v>
      </c>
      <c r="G4"/>
      <c r="H4"/>
      <c r="I4"/>
      <c r="J4"/>
      <c r="K4"/>
      <c r="L4"/>
      <c r="M4"/>
      <c r="N4"/>
      <c r="O4"/>
      <c r="P4"/>
      <c r="Q4"/>
    </row>
    <row r="5" spans="1:17" ht="12.75">
      <c r="A5" t="s">
        <v>9</v>
      </c>
      <c r="B5">
        <v>24.66</v>
      </c>
      <c r="C5">
        <v>65.025</v>
      </c>
      <c r="D5" s="1">
        <f>SQRT((B6-B5)^2+(C6-C5)^2)</f>
        <v>24.432834567442235</v>
      </c>
      <c r="E5" s="1">
        <v>1</v>
      </c>
      <c r="F5" s="1">
        <f>2*PI()*(B5+B6)/2*E5*D5</f>
        <v>5530.645152728414</v>
      </c>
      <c r="G5"/>
      <c r="H5"/>
      <c r="I5"/>
      <c r="J5"/>
      <c r="K5"/>
      <c r="L5"/>
      <c r="M5"/>
      <c r="N5"/>
      <c r="O5"/>
      <c r="P5"/>
      <c r="Q5"/>
    </row>
    <row r="6" spans="2:17" ht="12.75">
      <c r="B6">
        <v>47.393</v>
      </c>
      <c r="C6">
        <v>56.071</v>
      </c>
      <c r="G6"/>
      <c r="H6"/>
      <c r="I6"/>
      <c r="J6"/>
      <c r="K6"/>
      <c r="L6"/>
      <c r="M6"/>
      <c r="N6"/>
      <c r="O6"/>
      <c r="P6"/>
      <c r="Q6"/>
    </row>
    <row r="7" spans="1:17" ht="12.75">
      <c r="A7" t="s">
        <v>10</v>
      </c>
      <c r="B7">
        <v>53.54</v>
      </c>
      <c r="C7">
        <v>39.594</v>
      </c>
      <c r="D7" s="1">
        <f>SQRT((B8-B7)^2+(C8-C7)^2)</f>
        <v>18.762839257425835</v>
      </c>
      <c r="E7" s="1">
        <v>0.5</v>
      </c>
      <c r="F7" s="1">
        <f>2*PI()*(B7+B8)/2*E7*D7</f>
        <v>3329.1068910408817</v>
      </c>
      <c r="G7"/>
      <c r="H7"/>
      <c r="I7"/>
      <c r="J7"/>
      <c r="K7"/>
      <c r="L7"/>
      <c r="M7"/>
      <c r="N7"/>
      <c r="O7"/>
      <c r="P7"/>
      <c r="Q7"/>
    </row>
    <row r="8" spans="2:17" ht="12.75">
      <c r="B8">
        <v>59.416</v>
      </c>
      <c r="C8">
        <v>21.775</v>
      </c>
      <c r="G8"/>
      <c r="H8"/>
      <c r="I8"/>
      <c r="J8"/>
      <c r="K8"/>
      <c r="L8"/>
      <c r="M8"/>
      <c r="N8"/>
      <c r="O8"/>
      <c r="P8"/>
      <c r="Q8"/>
    </row>
    <row r="9" spans="1:17" ht="12.75">
      <c r="A9" t="s">
        <v>11</v>
      </c>
      <c r="B9">
        <v>43.823</v>
      </c>
      <c r="C9">
        <v>54.143</v>
      </c>
      <c r="D9" s="1">
        <f>SQRT((B10-B9)^2+(C10-C9)^2)</f>
        <v>15.470778810389607</v>
      </c>
      <c r="E9" s="1">
        <v>0.5</v>
      </c>
      <c r="F9" s="1">
        <f>2*PI()*(B9+B10)/2*E9*D9</f>
        <v>2346.9118121431757</v>
      </c>
      <c r="G9"/>
      <c r="H9"/>
      <c r="I9"/>
      <c r="J9"/>
      <c r="K9"/>
      <c r="L9"/>
      <c r="M9"/>
      <c r="N9"/>
      <c r="O9"/>
      <c r="P9"/>
      <c r="Q9"/>
    </row>
    <row r="10" spans="2:17" ht="12.75">
      <c r="B10">
        <v>52.752</v>
      </c>
      <c r="C10">
        <v>41.509</v>
      </c>
      <c r="G10"/>
      <c r="H10"/>
      <c r="I10"/>
      <c r="J10"/>
      <c r="K10"/>
      <c r="L10"/>
      <c r="M10"/>
      <c r="N10"/>
      <c r="O10"/>
      <c r="P10"/>
      <c r="Q10"/>
    </row>
    <row r="11" spans="13:17" ht="12.75">
      <c r="M11"/>
      <c r="N11"/>
      <c r="O11"/>
      <c r="P11"/>
      <c r="Q11"/>
    </row>
    <row r="12" spans="5:17" ht="12.75">
      <c r="E12" s="1" t="s">
        <v>12</v>
      </c>
      <c r="F12" s="1">
        <f>2*SUM(F9:F11)*0.321</f>
        <v>1506.717383395919</v>
      </c>
      <c r="G12" s="1" t="s">
        <v>13</v>
      </c>
      <c r="M12"/>
      <c r="N12"/>
      <c r="O12"/>
      <c r="P12"/>
      <c r="Q12"/>
    </row>
    <row r="13" spans="12:17" ht="12.75">
      <c r="L13" s="1" t="s">
        <v>2</v>
      </c>
      <c r="M13"/>
      <c r="N13"/>
      <c r="O13"/>
      <c r="P13"/>
      <c r="Q13"/>
    </row>
    <row r="14" spans="1:17" ht="12.75">
      <c r="A14" t="s">
        <v>14</v>
      </c>
      <c r="B14" s="1">
        <v>350</v>
      </c>
      <c r="C14" t="s">
        <v>15</v>
      </c>
      <c r="M14"/>
      <c r="N14"/>
      <c r="O14"/>
      <c r="P14"/>
      <c r="Q14"/>
    </row>
    <row r="15" spans="1:17" ht="12.75">
      <c r="A15" t="s">
        <v>16</v>
      </c>
      <c r="B15" s="1">
        <v>150</v>
      </c>
      <c r="C15" t="s">
        <v>15</v>
      </c>
      <c r="M15"/>
      <c r="N15"/>
      <c r="O15"/>
      <c r="P15"/>
      <c r="Q15"/>
    </row>
    <row r="16" spans="1:17" ht="12.75">
      <c r="A16" t="s">
        <v>17</v>
      </c>
      <c r="B16" s="1">
        <f>50000</f>
        <v>50000</v>
      </c>
      <c r="C16" t="s">
        <v>18</v>
      </c>
      <c r="M16"/>
      <c r="N16"/>
      <c r="O16"/>
      <c r="P16"/>
      <c r="Q16"/>
    </row>
    <row r="17" spans="1:3" ht="12.75">
      <c r="A17" t="s">
        <v>19</v>
      </c>
      <c r="B17" s="1">
        <f>(B14-B15)/50000</f>
        <v>0.004</v>
      </c>
      <c r="C17" t="s">
        <v>20</v>
      </c>
    </row>
    <row r="18" spans="1:3" ht="12.75">
      <c r="A18" t="s">
        <v>21</v>
      </c>
      <c r="B18" s="1">
        <f>F12*453.6</f>
        <v>683447.0051083888</v>
      </c>
      <c r="C18" t="s">
        <v>22</v>
      </c>
    </row>
    <row r="19" spans="1:3" ht="12.75">
      <c r="A19" t="s">
        <v>23</v>
      </c>
      <c r="B19">
        <v>0.386</v>
      </c>
      <c r="C19" t="s">
        <v>24</v>
      </c>
    </row>
    <row r="20" spans="1:3" ht="12.75">
      <c r="A20" t="s">
        <v>25</v>
      </c>
      <c r="B20">
        <f>B19*B18</f>
        <v>263810.5439718381</v>
      </c>
      <c r="C20" t="s">
        <v>26</v>
      </c>
    </row>
    <row r="21" spans="1:3" ht="12.75">
      <c r="A21" t="s">
        <v>27</v>
      </c>
      <c r="B21">
        <f>B20*(B14-B15)</f>
        <v>52762108.79436762</v>
      </c>
      <c r="C21" t="s">
        <v>28</v>
      </c>
    </row>
    <row r="22" spans="1:3" ht="12.75">
      <c r="A22" t="s">
        <v>29</v>
      </c>
      <c r="B22">
        <f>B20*B17</f>
        <v>1055.2421758873522</v>
      </c>
      <c r="C22" t="s">
        <v>30</v>
      </c>
    </row>
    <row r="23" spans="2:3" ht="12.75">
      <c r="B23">
        <f>B22/60</f>
        <v>17.58736959812254</v>
      </c>
      <c r="C23" t="s">
        <v>31</v>
      </c>
    </row>
    <row r="28" ht="12.75">
      <c r="C28" t="s">
        <v>2</v>
      </c>
    </row>
    <row r="29" spans="1:19" ht="12.75">
      <c r="A29" t="s">
        <v>32</v>
      </c>
      <c r="B29" t="s">
        <v>33</v>
      </c>
      <c r="C29" t="s">
        <v>34</v>
      </c>
      <c r="D29" t="s">
        <v>35</v>
      </c>
      <c r="E29" t="s">
        <v>36</v>
      </c>
      <c r="F29" s="1" t="s">
        <v>37</v>
      </c>
      <c r="G29" s="1" t="s">
        <v>38</v>
      </c>
      <c r="H29" s="1" t="s">
        <v>39</v>
      </c>
      <c r="I29" s="1" t="s">
        <v>40</v>
      </c>
      <c r="J29" s="1" t="s">
        <v>41</v>
      </c>
      <c r="R29" s="1"/>
      <c r="S29" s="1"/>
    </row>
    <row r="30" spans="1:19" ht="12.75">
      <c r="A30" t="s">
        <v>42</v>
      </c>
      <c r="B30">
        <v>24</v>
      </c>
      <c r="C30">
        <f>0.375-2*0.035</f>
        <v>0.305</v>
      </c>
      <c r="D30">
        <v>0</v>
      </c>
      <c r="E30">
        <f aca="true" t="shared" si="0" ref="E30:E37">D30/B30</f>
        <v>0</v>
      </c>
      <c r="F30" s="1">
        <f aca="true" t="shared" si="1" ref="F30:F37">D30/(PI()*C30*B30)</f>
        <v>0</v>
      </c>
      <c r="G30" s="2">
        <v>1</v>
      </c>
      <c r="H30" s="2">
        <v>1</v>
      </c>
      <c r="I30" s="1">
        <f aca="true" t="shared" si="2" ref="I30:I37">IF(D30=0,0,G30*H30*PI()*C30*B30)</f>
        <v>0</v>
      </c>
      <c r="J30" s="1">
        <f aca="true" t="shared" si="3" ref="J30:J37">B30*((0.375-0.035*2)/C30)^5*G30/H30</f>
        <v>24</v>
      </c>
      <c r="R30" s="1">
        <f>263/50*(350-150)</f>
        <v>1052</v>
      </c>
      <c r="S30" s="1"/>
    </row>
    <row r="31" spans="1:19" ht="12.75">
      <c r="A31" t="s">
        <v>9</v>
      </c>
      <c r="B31">
        <v>24.4</v>
      </c>
      <c r="C31">
        <f>0.5-2*0.049</f>
        <v>0.402</v>
      </c>
      <c r="D31">
        <f>13.4*1000/48/2</f>
        <v>139.58333333333334</v>
      </c>
      <c r="E31">
        <f t="shared" si="0"/>
        <v>5.720628415300547</v>
      </c>
      <c r="F31" s="1">
        <f t="shared" si="1"/>
        <v>4.52968303426387</v>
      </c>
      <c r="G31" s="2">
        <v>4</v>
      </c>
      <c r="H31" s="2">
        <v>1</v>
      </c>
      <c r="I31" s="1">
        <f t="shared" si="2"/>
        <v>123.26101608212625</v>
      </c>
      <c r="J31" s="1">
        <f t="shared" si="3"/>
        <v>24.536846667295155</v>
      </c>
      <c r="R31" s="1"/>
      <c r="S31" s="1"/>
    </row>
    <row r="32" spans="1:19" ht="12.75">
      <c r="A32" t="s">
        <v>43</v>
      </c>
      <c r="B32">
        <v>4</v>
      </c>
      <c r="C32">
        <f aca="true" t="shared" si="4" ref="C32:C37">0.375-2*0.035</f>
        <v>0.305</v>
      </c>
      <c r="D32">
        <v>0</v>
      </c>
      <c r="E32">
        <f t="shared" si="0"/>
        <v>0</v>
      </c>
      <c r="F32" s="1">
        <f t="shared" si="1"/>
        <v>0</v>
      </c>
      <c r="G32" s="2">
        <v>3</v>
      </c>
      <c r="H32" s="2">
        <v>1</v>
      </c>
      <c r="I32" s="1">
        <f t="shared" si="2"/>
        <v>0</v>
      </c>
      <c r="J32" s="1">
        <f t="shared" si="3"/>
        <v>12</v>
      </c>
      <c r="R32" s="1"/>
      <c r="S32" s="1"/>
    </row>
    <row r="33" spans="1:19" ht="12.75">
      <c r="A33" t="s">
        <v>44</v>
      </c>
      <c r="B33">
        <v>36</v>
      </c>
      <c r="C33">
        <f t="shared" si="4"/>
        <v>0.305</v>
      </c>
      <c r="D33">
        <v>0</v>
      </c>
      <c r="E33">
        <f t="shared" si="0"/>
        <v>0</v>
      </c>
      <c r="F33" s="1">
        <f t="shared" si="1"/>
        <v>0</v>
      </c>
      <c r="G33" s="2">
        <v>1</v>
      </c>
      <c r="H33" s="2">
        <v>1</v>
      </c>
      <c r="I33" s="1">
        <f t="shared" si="2"/>
        <v>0</v>
      </c>
      <c r="J33" s="1">
        <f t="shared" si="3"/>
        <v>36</v>
      </c>
      <c r="R33" s="1"/>
      <c r="S33" s="1"/>
    </row>
    <row r="34" spans="1:19" ht="12.75">
      <c r="A34" t="s">
        <v>11</v>
      </c>
      <c r="B34">
        <v>15.5</v>
      </c>
      <c r="C34">
        <f t="shared" si="4"/>
        <v>0.305</v>
      </c>
      <c r="D34">
        <f>36.4*1000/2/12/2/2</f>
        <v>379.1666666666667</v>
      </c>
      <c r="E34">
        <f t="shared" si="0"/>
        <v>24.46236559139785</v>
      </c>
      <c r="F34" s="1">
        <f t="shared" si="1"/>
        <v>25.5298780563414</v>
      </c>
      <c r="G34" s="2">
        <v>1</v>
      </c>
      <c r="H34" s="2">
        <v>2</v>
      </c>
      <c r="I34" s="1">
        <f t="shared" si="2"/>
        <v>29.703758539691496</v>
      </c>
      <c r="J34" s="1">
        <f t="shared" si="3"/>
        <v>7.75</v>
      </c>
      <c r="R34" s="1"/>
      <c r="S34" s="1"/>
    </row>
    <row r="35" spans="1:19" ht="12.75">
      <c r="A35" t="s">
        <v>45</v>
      </c>
      <c r="B35">
        <v>6</v>
      </c>
      <c r="C35">
        <f t="shared" si="4"/>
        <v>0.305</v>
      </c>
      <c r="D35">
        <v>0</v>
      </c>
      <c r="E35">
        <f t="shared" si="0"/>
        <v>0</v>
      </c>
      <c r="F35" s="1">
        <f t="shared" si="1"/>
        <v>0</v>
      </c>
      <c r="G35" s="2">
        <v>1</v>
      </c>
      <c r="H35" s="2">
        <v>2</v>
      </c>
      <c r="I35" s="1">
        <f t="shared" si="2"/>
        <v>0</v>
      </c>
      <c r="J35" s="1">
        <f t="shared" si="3"/>
        <v>3</v>
      </c>
      <c r="R35" s="1"/>
      <c r="S35" s="1"/>
    </row>
    <row r="36" spans="1:19" ht="12.75">
      <c r="A36" t="s">
        <v>10</v>
      </c>
      <c r="B36">
        <v>18.8</v>
      </c>
      <c r="C36">
        <f t="shared" si="4"/>
        <v>0.305</v>
      </c>
      <c r="D36">
        <f>D34</f>
        <v>379.1666666666667</v>
      </c>
      <c r="E36">
        <f t="shared" si="0"/>
        <v>20.168439716312058</v>
      </c>
      <c r="F36" s="1">
        <f t="shared" si="1"/>
        <v>21.04856967411126</v>
      </c>
      <c r="G36" s="2">
        <v>1</v>
      </c>
      <c r="H36" s="2">
        <v>2</v>
      </c>
      <c r="I36" s="1">
        <f t="shared" si="2"/>
        <v>36.02778455136775</v>
      </c>
      <c r="J36" s="1">
        <f t="shared" si="3"/>
        <v>9.4</v>
      </c>
      <c r="R36" s="1"/>
      <c r="S36" s="1"/>
    </row>
    <row r="37" spans="1:19" ht="12.75">
      <c r="A37" t="s">
        <v>46</v>
      </c>
      <c r="B37">
        <v>24</v>
      </c>
      <c r="C37">
        <f t="shared" si="4"/>
        <v>0.305</v>
      </c>
      <c r="D37">
        <v>0</v>
      </c>
      <c r="E37">
        <f t="shared" si="0"/>
        <v>0</v>
      </c>
      <c r="F37" s="1">
        <f t="shared" si="1"/>
        <v>0</v>
      </c>
      <c r="G37" s="2">
        <v>1</v>
      </c>
      <c r="H37" s="2">
        <v>1</v>
      </c>
      <c r="I37" s="1">
        <f t="shared" si="2"/>
        <v>0</v>
      </c>
      <c r="J37" s="1">
        <f t="shared" si="3"/>
        <v>24</v>
      </c>
      <c r="R37" s="1"/>
      <c r="S37" s="1"/>
    </row>
    <row r="38" spans="8:10" ht="12.75">
      <c r="H38" s="1" t="s">
        <v>47</v>
      </c>
      <c r="I38" s="1">
        <f>SUM(I30:I37)</f>
        <v>188.9925591731855</v>
      </c>
      <c r="J38" s="1">
        <f>SUM(J30:J37)</f>
        <v>140.68684666729516</v>
      </c>
    </row>
    <row r="40" ht="12.75">
      <c r="J40" s="1" t="s">
        <v>2</v>
      </c>
    </row>
    <row r="41" ht="12.75">
      <c r="J41" s="1" t="s">
        <v>2</v>
      </c>
    </row>
  </sheetData>
  <printOptions gridLines="1"/>
  <pageMargins left="0.75" right="0.75" top="1" bottom="1" header="0.5" footer="0.5"/>
  <pageSetup fitToHeight="1" fitToWidth="1" orientation="landscape" scale="65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cp:lastPrinted>2000-03-20T14:52:29Z</cp:lastPrinted>
  <dcterms:created xsi:type="dcterms:W3CDTF">2009-06-11T15:35:44Z</dcterms:created>
  <cp:category/>
  <cp:version/>
  <cp:contentType/>
  <cp:contentStatus/>
</cp:coreProperties>
</file>