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4820" windowWidth="15920" windowHeight="10580" tabRatio="500" activeTab="0"/>
  </bookViews>
  <sheets>
    <sheet name="D-Site Converter Xfmrs.xls" sheetId="1" r:id="rId1"/>
  </sheets>
  <definedNames/>
  <calcPr fullCalcOnLoad="1"/>
</workbook>
</file>

<file path=xl/sharedStrings.xml><?xml version="1.0" encoding="utf-8"?>
<sst xmlns="http://schemas.openxmlformats.org/spreadsheetml/2006/main" count="111" uniqueCount="54">
  <si>
    <t>Rh</t>
  </si>
  <si>
    <t>Xh</t>
  </si>
  <si>
    <t>Lh</t>
  </si>
  <si>
    <t>Rs</t>
  </si>
  <si>
    <t>Xs</t>
  </si>
  <si>
    <t xml:space="preserve"> </t>
  </si>
  <si>
    <t>Ls</t>
  </si>
  <si>
    <t>Imag</t>
  </si>
  <si>
    <t>%@25MVA,1.0 p.u.Voltage</t>
  </si>
  <si>
    <t>Xh-s</t>
  </si>
  <si>
    <t>%@25MVA</t>
  </si>
  <si>
    <t>Xs-s</t>
  </si>
  <si>
    <t>x</t>
  </si>
  <si>
    <t>∆</t>
  </si>
  <si>
    <t>y</t>
  </si>
  <si>
    <t>wye</t>
  </si>
  <si>
    <t>h</t>
  </si>
  <si>
    <t>polygon</t>
  </si>
  <si>
    <t>3*Rh</t>
  </si>
  <si>
    <t>Ω</t>
  </si>
  <si>
    <t>Rh/phase</t>
  </si>
  <si>
    <t>3*Rx</t>
  </si>
  <si>
    <t>Rx</t>
  </si>
  <si>
    <t>Rx/phase</t>
  </si>
  <si>
    <t>3*Ry</t>
  </si>
  <si>
    <t>Ry</t>
  </si>
  <si>
    <t>Ry/phase</t>
  </si>
  <si>
    <t>Rs = max</t>
  </si>
  <si>
    <t>Ih</t>
  </si>
  <si>
    <t>amp</t>
  </si>
  <si>
    <t>Is</t>
  </si>
  <si>
    <t>Ph</t>
  </si>
  <si>
    <t>watt</t>
  </si>
  <si>
    <t>Px</t>
  </si>
  <si>
    <t>Py</t>
  </si>
  <si>
    <t>Ph+Px</t>
  </si>
  <si>
    <t>Ph+Py</t>
  </si>
  <si>
    <t>2*Ph+Px+Py</t>
  </si>
  <si>
    <t>Zhb(3510kVA)</t>
  </si>
  <si>
    <t>%@3510kVA</t>
  </si>
  <si>
    <t>Zsb(3510kVA)</t>
  </si>
  <si>
    <t>Rh+Rx</t>
  </si>
  <si>
    <t>Rh+Ry</t>
  </si>
  <si>
    <t>Rh+Rs/2</t>
  </si>
  <si>
    <t>Zh+Zx</t>
  </si>
  <si>
    <t>Xh+Xx</t>
  </si>
  <si>
    <t>Zh+Zy</t>
  </si>
  <si>
    <t>Xh+Xy</t>
  </si>
  <si>
    <t>Xh+Xs=max</t>
  </si>
  <si>
    <t>Zh+ZxZy/(Zx+Zy)</t>
  </si>
  <si>
    <t>%@7020kVA</t>
  </si>
  <si>
    <t>Zh+Zs/2</t>
  </si>
  <si>
    <t>Xh+Xs/2</t>
  </si>
  <si>
    <t>henries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</si>
</sst>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G6" sqref="G6"/>
    </sheetView>
  </sheetViews>
  <sheetFormatPr defaultColWidth="11.00390625" defaultRowHeight="12.75"/>
  <cols>
    <col min="1" max="1" width="14.375" style="0" customWidth="1"/>
    <col min="2" max="2" width="13.00390625" style="0" customWidth="1"/>
    <col min="3" max="3" width="19.625" style="0" customWidth="1"/>
  </cols>
  <sheetData>
    <row r="1" spans="1:3" ht="12.75">
      <c r="A1" s="2" t="s">
        <v>0</v>
      </c>
      <c r="B1" s="2">
        <f>B17</f>
        <v>0.060666666666666674</v>
      </c>
      <c r="C1" s="2" t="str">
        <f>C17</f>
        <v>Ω</v>
      </c>
    </row>
    <row r="2" spans="1:3" ht="12.75">
      <c r="A2" s="2" t="s">
        <v>1</v>
      </c>
      <c r="B2" s="3">
        <f>B57</f>
        <v>-6.600344780773212</v>
      </c>
      <c r="C2" s="3" t="str">
        <f>C57</f>
        <v>%@25MVA</v>
      </c>
    </row>
    <row r="3" spans="1:3" ht="12.75">
      <c r="A3" s="2" t="s">
        <v>2</v>
      </c>
      <c r="B3" s="2">
        <f>B63</f>
        <v>-0.0013336862314237904</v>
      </c>
      <c r="C3" s="2" t="str">
        <f>C63</f>
        <v>henries</v>
      </c>
    </row>
    <row r="4" spans="1:3" ht="12.75">
      <c r="A4" s="2" t="s">
        <v>3</v>
      </c>
      <c r="B4" s="2">
        <f>B24</f>
        <v>0.000363</v>
      </c>
      <c r="C4" s="2" t="str">
        <f>C24</f>
        <v>Ω</v>
      </c>
    </row>
    <row r="5" spans="1:7" ht="12.75">
      <c r="A5" s="2" t="s">
        <v>4</v>
      </c>
      <c r="B5" s="3">
        <f>B56</f>
        <v>37.132178503619635</v>
      </c>
      <c r="C5" s="3" t="str">
        <f>C56</f>
        <v>%@25MVA</v>
      </c>
      <c r="G5" t="s">
        <v>5</v>
      </c>
    </row>
    <row r="6" spans="1:6" ht="12.75">
      <c r="A6" s="2" t="s">
        <v>6</v>
      </c>
      <c r="B6" s="2">
        <f>B60</f>
        <v>2.2161636587331314E-05</v>
      </c>
      <c r="C6" s="2" t="str">
        <f>C60</f>
        <v>henries</v>
      </c>
      <c r="F6" t="s">
        <v>5</v>
      </c>
    </row>
    <row r="7" spans="1:6" ht="12.75">
      <c r="A7" s="2" t="s">
        <v>7</v>
      </c>
      <c r="B7" s="2">
        <f>25/12.58*0.442</f>
        <v>0.8783783783783784</v>
      </c>
      <c r="C7" s="3" t="s">
        <v>8</v>
      </c>
      <c r="F7" t="s">
        <v>5</v>
      </c>
    </row>
    <row r="8" spans="1:6" ht="12.75">
      <c r="A8" s="2" t="s">
        <v>9</v>
      </c>
      <c r="B8" s="3">
        <f>B5+B2</f>
        <v>30.53183372284642</v>
      </c>
      <c r="C8" s="3" t="s">
        <v>10</v>
      </c>
      <c r="D8">
        <f>6.796/25*B8</f>
        <v>8.299773679218571</v>
      </c>
      <c r="F8" t="s">
        <v>5</v>
      </c>
    </row>
    <row r="9" spans="1:4" ht="12.75">
      <c r="A9" s="2" t="s">
        <v>11</v>
      </c>
      <c r="B9" s="2">
        <f>2*B5</f>
        <v>74.26435700723927</v>
      </c>
      <c r="C9" s="3" t="s">
        <v>10</v>
      </c>
      <c r="D9">
        <f>6.796/25*B9</f>
        <v>20.188022808847926</v>
      </c>
    </row>
    <row r="10" ht="12.75">
      <c r="C10" s="1"/>
    </row>
    <row r="11" spans="1:3" ht="12.75">
      <c r="A11" s="1" t="s">
        <v>12</v>
      </c>
      <c r="B11" t="s">
        <v>13</v>
      </c>
      <c r="C11" t="s">
        <v>5</v>
      </c>
    </row>
    <row r="12" spans="1:3" ht="12.75">
      <c r="A12" t="s">
        <v>14</v>
      </c>
      <c r="B12" t="s">
        <v>15</v>
      </c>
      <c r="C12" t="s">
        <v>5</v>
      </c>
    </row>
    <row r="13" spans="1:3" ht="12.75">
      <c r="A13" t="s">
        <v>16</v>
      </c>
      <c r="B13" t="s">
        <v>17</v>
      </c>
      <c r="C13" t="s">
        <v>5</v>
      </c>
    </row>
    <row r="15" spans="1:3" ht="12.75">
      <c r="A15" t="s">
        <v>18</v>
      </c>
      <c r="B15">
        <v>0.546</v>
      </c>
      <c r="C15" t="s">
        <v>19</v>
      </c>
    </row>
    <row r="16" spans="1:3" ht="12.75">
      <c r="A16" t="s">
        <v>0</v>
      </c>
      <c r="B16">
        <f>B15/3</f>
        <v>0.18200000000000002</v>
      </c>
      <c r="C16" t="s">
        <v>19</v>
      </c>
    </row>
    <row r="17" spans="1:3" ht="12.75">
      <c r="A17" t="s">
        <v>20</v>
      </c>
      <c r="B17">
        <f>B16/3</f>
        <v>0.060666666666666674</v>
      </c>
      <c r="C17" t="s">
        <v>19</v>
      </c>
    </row>
    <row r="18" spans="1:3" ht="12.75">
      <c r="A18" t="s">
        <v>21</v>
      </c>
      <c r="B18">
        <v>0.003267</v>
      </c>
      <c r="C18" t="s">
        <v>19</v>
      </c>
    </row>
    <row r="19" spans="1:3" ht="12.75">
      <c r="A19" t="s">
        <v>22</v>
      </c>
      <c r="B19">
        <f>B18/3</f>
        <v>0.001089</v>
      </c>
      <c r="C19" t="s">
        <v>19</v>
      </c>
    </row>
    <row r="20" spans="1:3" ht="12.75">
      <c r="A20" t="s">
        <v>23</v>
      </c>
      <c r="B20">
        <f>B19/3</f>
        <v>0.000363</v>
      </c>
      <c r="C20" t="s">
        <v>19</v>
      </c>
    </row>
    <row r="21" spans="1:3" ht="12.75">
      <c r="A21" t="s">
        <v>24</v>
      </c>
      <c r="B21">
        <v>0.001089</v>
      </c>
      <c r="C21" t="s">
        <v>19</v>
      </c>
    </row>
    <row r="22" spans="1:3" ht="12.75">
      <c r="A22" t="s">
        <v>25</v>
      </c>
      <c r="B22">
        <f>B21/3</f>
        <v>0.000363</v>
      </c>
      <c r="C22" t="s">
        <v>19</v>
      </c>
    </row>
    <row r="23" spans="1:3" ht="12.75">
      <c r="A23" t="s">
        <v>26</v>
      </c>
      <c r="B23">
        <f>B22</f>
        <v>0.000363</v>
      </c>
      <c r="C23" t="s">
        <v>19</v>
      </c>
    </row>
    <row r="24" spans="1:3" ht="12.75">
      <c r="A24" t="s">
        <v>27</v>
      </c>
      <c r="B24">
        <f>MAX(B20,B23)</f>
        <v>0.000363</v>
      </c>
      <c r="C24" t="s">
        <v>19</v>
      </c>
    </row>
    <row r="26" spans="1:3" ht="12.75">
      <c r="A26" t="s">
        <v>28</v>
      </c>
      <c r="B26">
        <v>284</v>
      </c>
      <c r="C26" t="s">
        <v>29</v>
      </c>
    </row>
    <row r="27" spans="1:3" ht="12.75">
      <c r="A27" t="s">
        <v>30</v>
      </c>
      <c r="B27">
        <v>2702</v>
      </c>
      <c r="C27" t="s">
        <v>29</v>
      </c>
    </row>
    <row r="28" spans="1:3" ht="12.75">
      <c r="A28" t="s">
        <v>31</v>
      </c>
      <c r="B28">
        <f>B26^2*B17*3</f>
        <v>14679.392</v>
      </c>
      <c r="C28" t="s">
        <v>32</v>
      </c>
    </row>
    <row r="29" spans="1:3" ht="13.5" customHeight="1">
      <c r="A29" t="s">
        <v>33</v>
      </c>
      <c r="B29">
        <f>B27^2*B20*3</f>
        <v>7950.575556</v>
      </c>
      <c r="C29" t="s">
        <v>32</v>
      </c>
    </row>
    <row r="30" spans="1:3" ht="13.5" customHeight="1">
      <c r="A30" t="s">
        <v>34</v>
      </c>
      <c r="B30">
        <f>B27^2*B23*3</f>
        <v>7950.575556</v>
      </c>
      <c r="C30" t="s">
        <v>32</v>
      </c>
    </row>
    <row r="31" spans="1:3" ht="12.75">
      <c r="A31" t="s">
        <v>35</v>
      </c>
      <c r="B31">
        <f>B28+B29</f>
        <v>22629.967556</v>
      </c>
      <c r="C31" t="s">
        <v>32</v>
      </c>
    </row>
    <row r="32" spans="1:3" ht="12.75">
      <c r="A32" t="s">
        <v>36</v>
      </c>
      <c r="B32">
        <f>B28+B30</f>
        <v>22629.967556</v>
      </c>
      <c r="C32" t="s">
        <v>32</v>
      </c>
    </row>
    <row r="33" spans="1:3" ht="12.75">
      <c r="A33" t="s">
        <v>37</v>
      </c>
      <c r="B33">
        <f>2*B28+B29+B30</f>
        <v>45259.93511199999</v>
      </c>
      <c r="C33" t="s">
        <v>32</v>
      </c>
    </row>
    <row r="35" spans="1:3" ht="12.75">
      <c r="A35" t="s">
        <v>38</v>
      </c>
      <c r="B35">
        <f>13.8^2/3.51</f>
        <v>54.25641025641027</v>
      </c>
      <c r="C35" t="s">
        <v>19</v>
      </c>
    </row>
    <row r="36" spans="1:3" ht="12.75">
      <c r="A36" t="s">
        <v>0</v>
      </c>
      <c r="B36">
        <f>B17/B35*100</f>
        <v>0.11181474480151227</v>
      </c>
      <c r="C36" t="s">
        <v>39</v>
      </c>
    </row>
    <row r="37" spans="1:3" ht="12.75">
      <c r="A37" t="s">
        <v>40</v>
      </c>
      <c r="B37">
        <f>0.75^2/3.51</f>
        <v>0.16025641025641027</v>
      </c>
      <c r="C37" t="s">
        <v>19</v>
      </c>
    </row>
    <row r="38" spans="1:3" ht="12.75">
      <c r="A38" t="s">
        <v>22</v>
      </c>
      <c r="B38">
        <f>B20/B37*100</f>
        <v>0.226512</v>
      </c>
      <c r="C38" t="s">
        <v>39</v>
      </c>
    </row>
    <row r="39" spans="1:3" ht="12.75">
      <c r="A39" t="s">
        <v>25</v>
      </c>
      <c r="B39">
        <f>B23/B37*100</f>
        <v>0.226512</v>
      </c>
      <c r="C39" t="s">
        <v>39</v>
      </c>
    </row>
    <row r="40" spans="1:3" ht="12.75">
      <c r="A40" t="s">
        <v>3</v>
      </c>
      <c r="B40">
        <f>B24/B37*100</f>
        <v>0.226512</v>
      </c>
      <c r="C40" t="s">
        <v>39</v>
      </c>
    </row>
    <row r="41" spans="1:3" ht="12.75">
      <c r="A41" t="s">
        <v>41</v>
      </c>
      <c r="B41">
        <f>B36+B38</f>
        <v>0.33832674480151226</v>
      </c>
      <c r="C41" t="s">
        <v>39</v>
      </c>
    </row>
    <row r="42" spans="1:3" ht="12.75">
      <c r="A42" t="s">
        <v>42</v>
      </c>
      <c r="B42">
        <f>B36+B39</f>
        <v>0.33832674480151226</v>
      </c>
      <c r="C42" t="s">
        <v>39</v>
      </c>
    </row>
    <row r="43" spans="1:3" ht="12.75">
      <c r="A43" t="s">
        <v>43</v>
      </c>
      <c r="B43">
        <f>B36+B40/2</f>
        <v>0.22507074480151226</v>
      </c>
      <c r="C43" t="s">
        <v>39</v>
      </c>
    </row>
    <row r="45" spans="1:3" ht="12.75">
      <c r="A45" t="s">
        <v>44</v>
      </c>
      <c r="B45" s="1">
        <v>4.3</v>
      </c>
      <c r="C45" t="s">
        <v>39</v>
      </c>
    </row>
    <row r="46" spans="1:3" ht="12.75">
      <c r="A46" t="s">
        <v>45</v>
      </c>
      <c r="B46" s="1">
        <f>SQRT(B45^2-B41^2)</f>
        <v>4.286669454687638</v>
      </c>
      <c r="C46" t="s">
        <v>39</v>
      </c>
    </row>
    <row r="47" spans="1:3" ht="12.75">
      <c r="A47" t="s">
        <v>46</v>
      </c>
      <c r="B47" s="1">
        <v>4.19</v>
      </c>
      <c r="C47" t="s">
        <v>39</v>
      </c>
    </row>
    <row r="48" spans="1:3" ht="12.75">
      <c r="A48" t="s">
        <v>47</v>
      </c>
      <c r="B48" s="1">
        <f>SQRT(B47^2-B42^2)</f>
        <v>4.17631835636988</v>
      </c>
      <c r="C48" t="s">
        <v>39</v>
      </c>
    </row>
    <row r="49" spans="1:3" ht="12.75">
      <c r="A49" t="s">
        <v>48</v>
      </c>
      <c r="B49" s="1">
        <f>MAX(B46,B48)</f>
        <v>4.286669454687638</v>
      </c>
      <c r="C49" t="s">
        <v>39</v>
      </c>
    </row>
    <row r="50" spans="1:3" ht="12.75">
      <c r="A50" t="s">
        <v>49</v>
      </c>
      <c r="B50" s="1">
        <v>3.39</v>
      </c>
      <c r="C50" t="s">
        <v>50</v>
      </c>
    </row>
    <row r="51" spans="1:3" ht="12.75">
      <c r="A51" t="s">
        <v>51</v>
      </c>
      <c r="B51" s="1">
        <f>B50/2</f>
        <v>1.695</v>
      </c>
      <c r="C51" t="s">
        <v>39</v>
      </c>
    </row>
    <row r="52" spans="1:3" ht="12.75">
      <c r="A52" t="s">
        <v>52</v>
      </c>
      <c r="B52" s="1">
        <f>SQRT(B51^2-B43^2)</f>
        <v>1.6799905237335395</v>
      </c>
      <c r="C52" t="s">
        <v>39</v>
      </c>
    </row>
    <row r="53" spans="1:3" ht="12.75">
      <c r="A53" t="s">
        <v>4</v>
      </c>
      <c r="B53" s="1">
        <f>2*(B49-B52)</f>
        <v>5.213357861908197</v>
      </c>
      <c r="C53" t="s">
        <v>39</v>
      </c>
    </row>
    <row r="54" spans="1:3" ht="12.75">
      <c r="A54" t="s">
        <v>1</v>
      </c>
      <c r="B54" s="1">
        <f>B49-B53</f>
        <v>-0.926688407220559</v>
      </c>
      <c r="C54" t="s">
        <v>39</v>
      </c>
    </row>
    <row r="55" ht="12.75">
      <c r="B55" s="1"/>
    </row>
    <row r="56" spans="1:3" ht="12.75">
      <c r="A56" t="s">
        <v>4</v>
      </c>
      <c r="B56" s="1">
        <f>25000/3510*B53</f>
        <v>37.132178503619635</v>
      </c>
      <c r="C56" t="s">
        <v>10</v>
      </c>
    </row>
    <row r="57" spans="1:3" ht="12.75">
      <c r="A57" t="s">
        <v>1</v>
      </c>
      <c r="B57" s="1">
        <f>25000/3510*B54</f>
        <v>-6.600344780773212</v>
      </c>
      <c r="C57" t="s">
        <v>10</v>
      </c>
    </row>
    <row r="59" spans="1:3" ht="12.75">
      <c r="A59" t="s">
        <v>4</v>
      </c>
      <c r="B59">
        <f>B53/100*B37</f>
        <v>0.008354740163314419</v>
      </c>
      <c r="C59" t="s">
        <v>19</v>
      </c>
    </row>
    <row r="60" spans="1:3" ht="12.75">
      <c r="A60" t="s">
        <v>6</v>
      </c>
      <c r="B60">
        <f>B59/2/PI()/60</f>
        <v>2.2161636587331314E-05</v>
      </c>
      <c r="C60" t="s">
        <v>53</v>
      </c>
    </row>
    <row r="62" spans="1:3" ht="12.75">
      <c r="A62" t="s">
        <v>1</v>
      </c>
      <c r="B62">
        <f>B54/100*B35</f>
        <v>-0.5027878640201804</v>
      </c>
      <c r="C62" t="s">
        <v>19</v>
      </c>
    </row>
    <row r="63" spans="1:3" ht="12.75">
      <c r="A63" t="s">
        <v>2</v>
      </c>
      <c r="B63">
        <f>B62/2/PI()/60</f>
        <v>-0.0013336862314237904</v>
      </c>
      <c r="C63" t="s">
        <v>53</v>
      </c>
    </row>
  </sheetData>
  <printOptions gridLines="1"/>
  <pageMargins left="0.75" right="0.75" top="1" bottom="1" header="0.5" footer="0.5"/>
  <pageSetup orientation="portrait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2009-06-11T15:39:16Z</dcterms:created>
  <cp:category/>
  <cp:version/>
  <cp:contentType/>
  <cp:contentStatus/>
</cp:coreProperties>
</file>